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1 - SO 01- Hlavní budova" sheetId="2" r:id="rId2"/>
    <sheet name="2 - SO 02 -Přístavek" sheetId="3" r:id="rId3"/>
    <sheet name="3 - VRN" sheetId="4" r:id="rId4"/>
  </sheets>
  <definedNames>
    <definedName name="_xlnm.Print_Area" localSheetId="0">'Rekapitulace stavby'!$C$4:$AP$70,'Rekapitulace stavby'!$C$76:$AP$98</definedName>
    <definedName name="_xlnm.Print_Titles" localSheetId="0">'Rekapitulace stavby'!$85:$85</definedName>
    <definedName name="_xlnm.Print_Area" localSheetId="1">'1 - SO 01- Hlavní budova'!$C$4:$Q$70,'1 - SO 01- Hlavní budova'!$C$76:$Q$112,'1 - SO 01- Hlavní budova'!$C$118:$Q$242</definedName>
    <definedName name="_xlnm.Print_Titles" localSheetId="1">'1 - SO 01- Hlavní budova'!$128:$128</definedName>
    <definedName name="_xlnm.Print_Area" localSheetId="2">'2 - SO 02 -Přístavek'!$C$4:$Q$70,'2 - SO 02 -Přístavek'!$C$76:$Q$112,'2 - SO 02 -Přístavek'!$C$118:$Q$260</definedName>
    <definedName name="_xlnm.Print_Titles" localSheetId="2">'2 - SO 02 -Přístavek'!$128:$128</definedName>
    <definedName name="_xlnm.Print_Area" localSheetId="3">'3 - VRN'!$C$4:$Q$70,'3 - VRN'!$C$76:$Q$103,'3 - VRN'!$C$109:$Q$133</definedName>
    <definedName name="_xlnm.Print_Titles" localSheetId="3">'3 - VRN'!$119:$119</definedName>
  </definedNames>
  <calcPr/>
</workbook>
</file>

<file path=xl/calcChain.xml><?xml version="1.0" encoding="utf-8"?>
<calcChain xmlns="http://schemas.openxmlformats.org/spreadsheetml/2006/main">
  <c i="1" r="AY90"/>
  <c r="AX90"/>
  <c i="4" r="BI133"/>
  <c r="BH133"/>
  <c r="BG133"/>
  <c r="BF133"/>
  <c r="BK133"/>
  <c r="N133"/>
  <c r="BE133"/>
  <c r="BI132"/>
  <c r="BH132"/>
  <c r="BG132"/>
  <c r="BF132"/>
  <c r="BK132"/>
  <c r="N132"/>
  <c r="BE132"/>
  <c r="BI131"/>
  <c r="BH131"/>
  <c r="BG131"/>
  <c r="BF131"/>
  <c r="BK131"/>
  <c r="N131"/>
  <c r="BE131"/>
  <c r="BI130"/>
  <c r="BH130"/>
  <c r="BG130"/>
  <c r="BF130"/>
  <c r="BK130"/>
  <c r="N130"/>
  <c r="BE130"/>
  <c r="BI129"/>
  <c r="BH129"/>
  <c r="BG129"/>
  <c r="BF129"/>
  <c r="BK129"/>
  <c r="BK128"/>
  <c r="N128"/>
  <c r="N129"/>
  <c r="BE129"/>
  <c r="N93"/>
  <c r="BI127"/>
  <c r="BH127"/>
  <c r="BG127"/>
  <c r="BF127"/>
  <c r="AA127"/>
  <c r="AA126"/>
  <c r="Y127"/>
  <c r="Y126"/>
  <c r="W127"/>
  <c r="W126"/>
  <c r="BK127"/>
  <c r="BK126"/>
  <c r="N126"/>
  <c r="N127"/>
  <c r="BE127"/>
  <c r="N92"/>
  <c r="BI125"/>
  <c r="BH125"/>
  <c r="BG125"/>
  <c r="BF125"/>
  <c r="AA125"/>
  <c r="AA124"/>
  <c r="Y125"/>
  <c r="Y124"/>
  <c r="W125"/>
  <c r="W124"/>
  <c r="BK125"/>
  <c r="BK124"/>
  <c r="N124"/>
  <c r="N125"/>
  <c r="BE125"/>
  <c r="N91"/>
  <c r="BI123"/>
  <c r="BH123"/>
  <c r="BG123"/>
  <c r="BF123"/>
  <c r="AA123"/>
  <c r="AA122"/>
  <c r="AA121"/>
  <c r="AA120"/>
  <c r="Y123"/>
  <c r="Y122"/>
  <c r="Y121"/>
  <c r="Y120"/>
  <c r="W123"/>
  <c r="W122"/>
  <c r="W121"/>
  <c r="W120"/>
  <c i="1" r="AU90"/>
  <c i="4" r="BK123"/>
  <c r="BK122"/>
  <c r="N122"/>
  <c r="BK121"/>
  <c r="N121"/>
  <c r="BK120"/>
  <c r="N120"/>
  <c r="N88"/>
  <c r="N123"/>
  <c r="BE123"/>
  <c r="N90"/>
  <c r="N89"/>
  <c r="F114"/>
  <c r="F112"/>
  <c r="BI101"/>
  <c r="BH101"/>
  <c r="BG101"/>
  <c r="BF101"/>
  <c r="N101"/>
  <c r="BE101"/>
  <c r="BI100"/>
  <c r="BH100"/>
  <c r="BG100"/>
  <c r="BF100"/>
  <c r="N100"/>
  <c r="BE100"/>
  <c r="BI99"/>
  <c r="BH99"/>
  <c r="BG99"/>
  <c r="BF99"/>
  <c r="N99"/>
  <c r="BE99"/>
  <c r="BI98"/>
  <c r="BH98"/>
  <c r="BG98"/>
  <c r="BF98"/>
  <c r="N98"/>
  <c r="BE98"/>
  <c r="BI97"/>
  <c r="BH97"/>
  <c r="BG97"/>
  <c r="BF97"/>
  <c r="N97"/>
  <c r="BE97"/>
  <c r="BI96"/>
  <c r="H36"/>
  <c i="1" r="BD90"/>
  <c i="4" r="BH96"/>
  <c r="H35"/>
  <c i="1" r="BC90"/>
  <c i="4" r="BG96"/>
  <c r="H34"/>
  <c i="1" r="BB90"/>
  <c i="4" r="BF96"/>
  <c r="M33"/>
  <c i="1" r="AW90"/>
  <c i="4" r="H33"/>
  <c i="1" r="BA90"/>
  <c i="4" r="N96"/>
  <c r="N95"/>
  <c r="L103"/>
  <c r="BE96"/>
  <c r="M32"/>
  <c i="1" r="AV90"/>
  <c i="4" r="H32"/>
  <c i="1" r="AZ90"/>
  <c i="4" r="M28"/>
  <c i="1" r="AS90"/>
  <c i="4" r="M27"/>
  <c r="F81"/>
  <c r="F79"/>
  <c r="M30"/>
  <c i="1" r="AG90"/>
  <c i="4" r="L38"/>
  <c r="O21"/>
  <c r="E21"/>
  <c r="M117"/>
  <c r="M84"/>
  <c r="O20"/>
  <c r="O18"/>
  <c r="E18"/>
  <c r="M116"/>
  <c r="M83"/>
  <c r="O17"/>
  <c r="O15"/>
  <c r="E15"/>
  <c r="F117"/>
  <c r="F84"/>
  <c r="O14"/>
  <c r="O12"/>
  <c r="E12"/>
  <c r="F116"/>
  <c r="F83"/>
  <c r="O11"/>
  <c r="O9"/>
  <c r="M114"/>
  <c r="M81"/>
  <c r="F6"/>
  <c r="F111"/>
  <c r="F78"/>
  <c i="1" r="AY89"/>
  <c r="AX89"/>
  <c i="3" r="BI260"/>
  <c r="BH260"/>
  <c r="BG260"/>
  <c r="BF260"/>
  <c r="BK260"/>
  <c r="N260"/>
  <c r="BE260"/>
  <c r="BI259"/>
  <c r="BH259"/>
  <c r="BG259"/>
  <c r="BF259"/>
  <c r="BK259"/>
  <c r="N259"/>
  <c r="BE259"/>
  <c r="BI258"/>
  <c r="BH258"/>
  <c r="BG258"/>
  <c r="BF258"/>
  <c r="BK258"/>
  <c r="N258"/>
  <c r="BE258"/>
  <c r="BI257"/>
  <c r="BH257"/>
  <c r="BG257"/>
  <c r="BF257"/>
  <c r="BK257"/>
  <c r="N257"/>
  <c r="BE257"/>
  <c r="BI256"/>
  <c r="BH256"/>
  <c r="BG256"/>
  <c r="BF256"/>
  <c r="BK256"/>
  <c r="BK255"/>
  <c r="N255"/>
  <c r="N256"/>
  <c r="BE256"/>
  <c r="N102"/>
  <c r="BI253"/>
  <c r="BH253"/>
  <c r="BG253"/>
  <c r="BF253"/>
  <c r="AA253"/>
  <c r="Y253"/>
  <c r="W253"/>
  <c r="BK253"/>
  <c r="N253"/>
  <c r="BE253"/>
  <c r="BI251"/>
  <c r="BH251"/>
  <c r="BG251"/>
  <c r="BF251"/>
  <c r="AA251"/>
  <c r="Y251"/>
  <c r="W251"/>
  <c r="BK251"/>
  <c r="N251"/>
  <c r="BE251"/>
  <c r="BI249"/>
  <c r="BH249"/>
  <c r="BG249"/>
  <c r="BF249"/>
  <c r="AA249"/>
  <c r="Y249"/>
  <c r="W249"/>
  <c r="BK249"/>
  <c r="N249"/>
  <c r="BE249"/>
  <c r="BI247"/>
  <c r="BH247"/>
  <c r="BG247"/>
  <c r="BF247"/>
  <c r="AA247"/>
  <c r="AA246"/>
  <c r="Y247"/>
  <c r="Y246"/>
  <c r="W247"/>
  <c r="W246"/>
  <c r="BK247"/>
  <c r="BK246"/>
  <c r="N246"/>
  <c r="N247"/>
  <c r="BE247"/>
  <c r="N101"/>
  <c r="BI245"/>
  <c r="BH245"/>
  <c r="BG245"/>
  <c r="BF245"/>
  <c r="AA245"/>
  <c r="Y245"/>
  <c r="W245"/>
  <c r="BK245"/>
  <c r="N245"/>
  <c r="BE245"/>
  <c r="BI243"/>
  <c r="BH243"/>
  <c r="BG243"/>
  <c r="BF243"/>
  <c r="AA243"/>
  <c r="Y243"/>
  <c r="W243"/>
  <c r="BK243"/>
  <c r="N243"/>
  <c r="BE243"/>
  <c r="BI241"/>
  <c r="BH241"/>
  <c r="BG241"/>
  <c r="BF241"/>
  <c r="AA241"/>
  <c r="Y241"/>
  <c r="W241"/>
  <c r="BK241"/>
  <c r="N241"/>
  <c r="BE241"/>
  <c r="BI239"/>
  <c r="BH239"/>
  <c r="BG239"/>
  <c r="BF239"/>
  <c r="AA239"/>
  <c r="Y239"/>
  <c r="W239"/>
  <c r="BK239"/>
  <c r="N239"/>
  <c r="BE239"/>
  <c r="BI237"/>
  <c r="BH237"/>
  <c r="BG237"/>
  <c r="BF237"/>
  <c r="AA237"/>
  <c r="AA236"/>
  <c r="Y237"/>
  <c r="Y236"/>
  <c r="W237"/>
  <c r="W236"/>
  <c r="BK237"/>
  <c r="BK236"/>
  <c r="N236"/>
  <c r="N237"/>
  <c r="BE237"/>
  <c r="N100"/>
  <c r="BI234"/>
  <c r="BH234"/>
  <c r="BG234"/>
  <c r="BF234"/>
  <c r="AA234"/>
  <c r="Y234"/>
  <c r="W234"/>
  <c r="BK234"/>
  <c r="N234"/>
  <c r="BE234"/>
  <c r="BI232"/>
  <c r="BH232"/>
  <c r="BG232"/>
  <c r="BF232"/>
  <c r="AA232"/>
  <c r="AA231"/>
  <c r="Y232"/>
  <c r="Y231"/>
  <c r="W232"/>
  <c r="W231"/>
  <c r="BK232"/>
  <c r="BK231"/>
  <c r="N231"/>
  <c r="N232"/>
  <c r="BE232"/>
  <c r="N99"/>
  <c r="BI230"/>
  <c r="BH230"/>
  <c r="BG230"/>
  <c r="BF230"/>
  <c r="AA230"/>
  <c r="Y230"/>
  <c r="W230"/>
  <c r="BK230"/>
  <c r="N230"/>
  <c r="BE230"/>
  <c r="BI228"/>
  <c r="BH228"/>
  <c r="BG228"/>
  <c r="BF228"/>
  <c r="AA228"/>
  <c r="Y228"/>
  <c r="W228"/>
  <c r="BK228"/>
  <c r="N228"/>
  <c r="BE228"/>
  <c r="BI226"/>
  <c r="BH226"/>
  <c r="BG226"/>
  <c r="BF226"/>
  <c r="AA226"/>
  <c r="Y226"/>
  <c r="W226"/>
  <c r="BK226"/>
  <c r="N226"/>
  <c r="BE226"/>
  <c r="BI225"/>
  <c r="BH225"/>
  <c r="BG225"/>
  <c r="BF225"/>
  <c r="AA225"/>
  <c r="Y225"/>
  <c r="W225"/>
  <c r="BK225"/>
  <c r="N225"/>
  <c r="BE225"/>
  <c r="BI223"/>
  <c r="BH223"/>
  <c r="BG223"/>
  <c r="BF223"/>
  <c r="AA223"/>
  <c r="AA222"/>
  <c r="AA221"/>
  <c r="Y223"/>
  <c r="Y222"/>
  <c r="Y221"/>
  <c r="W223"/>
  <c r="W222"/>
  <c r="W221"/>
  <c r="BK223"/>
  <c r="BK222"/>
  <c r="N222"/>
  <c r="BK221"/>
  <c r="N221"/>
  <c r="N223"/>
  <c r="BE223"/>
  <c r="N98"/>
  <c r="N97"/>
  <c r="BI220"/>
  <c r="BH220"/>
  <c r="BG220"/>
  <c r="BF220"/>
  <c r="AA220"/>
  <c r="AA219"/>
  <c r="Y220"/>
  <c r="Y219"/>
  <c r="W220"/>
  <c r="W219"/>
  <c r="BK220"/>
  <c r="BK219"/>
  <c r="N219"/>
  <c r="N220"/>
  <c r="BE220"/>
  <c r="N96"/>
  <c r="BI218"/>
  <c r="BH218"/>
  <c r="BG218"/>
  <c r="BF218"/>
  <c r="AA218"/>
  <c r="Y218"/>
  <c r="W218"/>
  <c r="BK218"/>
  <c r="N218"/>
  <c r="BE218"/>
  <c r="BI216"/>
  <c r="BH216"/>
  <c r="BG216"/>
  <c r="BF216"/>
  <c r="AA216"/>
  <c r="Y216"/>
  <c r="W216"/>
  <c r="BK216"/>
  <c r="N216"/>
  <c r="BE216"/>
  <c r="BI215"/>
  <c r="BH215"/>
  <c r="BG215"/>
  <c r="BF215"/>
  <c r="AA215"/>
  <c r="AA214"/>
  <c r="Y215"/>
  <c r="Y214"/>
  <c r="W215"/>
  <c r="W214"/>
  <c r="BK215"/>
  <c r="BK214"/>
  <c r="N214"/>
  <c r="N215"/>
  <c r="BE215"/>
  <c r="N95"/>
  <c r="BI212"/>
  <c r="BH212"/>
  <c r="BG212"/>
  <c r="BF212"/>
  <c r="AA212"/>
  <c r="Y212"/>
  <c r="W212"/>
  <c r="BK212"/>
  <c r="N212"/>
  <c r="BE212"/>
  <c r="BI210"/>
  <c r="BH210"/>
  <c r="BG210"/>
  <c r="BF210"/>
  <c r="AA210"/>
  <c r="Y210"/>
  <c r="W210"/>
  <c r="BK210"/>
  <c r="N210"/>
  <c r="BE210"/>
  <c r="BI208"/>
  <c r="BH208"/>
  <c r="BG208"/>
  <c r="BF208"/>
  <c r="AA208"/>
  <c r="Y208"/>
  <c r="W208"/>
  <c r="BK208"/>
  <c r="N208"/>
  <c r="BE208"/>
  <c r="BI206"/>
  <c r="BH206"/>
  <c r="BG206"/>
  <c r="BF206"/>
  <c r="AA206"/>
  <c r="Y206"/>
  <c r="W206"/>
  <c r="BK206"/>
  <c r="N206"/>
  <c r="BE206"/>
  <c r="BI204"/>
  <c r="BH204"/>
  <c r="BG204"/>
  <c r="BF204"/>
  <c r="AA204"/>
  <c r="Y204"/>
  <c r="W204"/>
  <c r="BK204"/>
  <c r="N204"/>
  <c r="BE204"/>
  <c r="BI202"/>
  <c r="BH202"/>
  <c r="BG202"/>
  <c r="BF202"/>
  <c r="AA202"/>
  <c r="Y202"/>
  <c r="W202"/>
  <c r="BK202"/>
  <c r="N202"/>
  <c r="BE202"/>
  <c r="BI200"/>
  <c r="BH200"/>
  <c r="BG200"/>
  <c r="BF200"/>
  <c r="AA200"/>
  <c r="Y200"/>
  <c r="W200"/>
  <c r="BK200"/>
  <c r="N200"/>
  <c r="BE200"/>
  <c r="BI198"/>
  <c r="BH198"/>
  <c r="BG198"/>
  <c r="BF198"/>
  <c r="AA198"/>
  <c r="Y198"/>
  <c r="W198"/>
  <c r="BK198"/>
  <c r="N198"/>
  <c r="BE198"/>
  <c r="BI196"/>
  <c r="BH196"/>
  <c r="BG196"/>
  <c r="BF196"/>
  <c r="AA196"/>
  <c r="Y196"/>
  <c r="W196"/>
  <c r="BK196"/>
  <c r="N196"/>
  <c r="BE196"/>
  <c r="BI194"/>
  <c r="BH194"/>
  <c r="BG194"/>
  <c r="BF194"/>
  <c r="AA194"/>
  <c r="AA193"/>
  <c r="Y194"/>
  <c r="Y193"/>
  <c r="W194"/>
  <c r="W193"/>
  <c r="BK194"/>
  <c r="BK193"/>
  <c r="N193"/>
  <c r="N194"/>
  <c r="BE194"/>
  <c r="N94"/>
  <c r="BI192"/>
  <c r="BH192"/>
  <c r="BG192"/>
  <c r="BF192"/>
  <c r="AA192"/>
  <c r="AA191"/>
  <c r="Y192"/>
  <c r="Y191"/>
  <c r="W192"/>
  <c r="W191"/>
  <c r="BK192"/>
  <c r="BK191"/>
  <c r="N191"/>
  <c r="N192"/>
  <c r="BE192"/>
  <c r="N93"/>
  <c r="BI189"/>
  <c r="BH189"/>
  <c r="BG189"/>
  <c r="BF189"/>
  <c r="AA189"/>
  <c r="Y189"/>
  <c r="W189"/>
  <c r="BK189"/>
  <c r="N189"/>
  <c r="BE189"/>
  <c r="BI188"/>
  <c r="BH188"/>
  <c r="BG188"/>
  <c r="BF188"/>
  <c r="AA188"/>
  <c r="Y188"/>
  <c r="W188"/>
  <c r="BK188"/>
  <c r="N188"/>
  <c r="BE188"/>
  <c r="BI186"/>
  <c r="BH186"/>
  <c r="BG186"/>
  <c r="BF186"/>
  <c r="AA186"/>
  <c r="Y186"/>
  <c r="W186"/>
  <c r="BK186"/>
  <c r="N186"/>
  <c r="BE186"/>
  <c r="BI184"/>
  <c r="BH184"/>
  <c r="BG184"/>
  <c r="BF184"/>
  <c r="AA184"/>
  <c r="Y184"/>
  <c r="W184"/>
  <c r="BK184"/>
  <c r="N184"/>
  <c r="BE184"/>
  <c r="BI183"/>
  <c r="BH183"/>
  <c r="BG183"/>
  <c r="BF183"/>
  <c r="AA183"/>
  <c r="Y183"/>
  <c r="W183"/>
  <c r="BK183"/>
  <c r="N183"/>
  <c r="BE183"/>
  <c r="BI181"/>
  <c r="BH181"/>
  <c r="BG181"/>
  <c r="BF181"/>
  <c r="AA181"/>
  <c r="Y181"/>
  <c r="W181"/>
  <c r="BK181"/>
  <c r="N181"/>
  <c r="BE181"/>
  <c r="BI179"/>
  <c r="BH179"/>
  <c r="BG179"/>
  <c r="BF179"/>
  <c r="AA179"/>
  <c r="Y179"/>
  <c r="W179"/>
  <c r="BK179"/>
  <c r="N179"/>
  <c r="BE179"/>
  <c r="BI177"/>
  <c r="BH177"/>
  <c r="BG177"/>
  <c r="BF177"/>
  <c r="AA177"/>
  <c r="Y177"/>
  <c r="W177"/>
  <c r="BK177"/>
  <c r="N177"/>
  <c r="BE177"/>
  <c r="BI175"/>
  <c r="BH175"/>
  <c r="BG175"/>
  <c r="BF175"/>
  <c r="AA175"/>
  <c r="Y175"/>
  <c r="W175"/>
  <c r="BK175"/>
  <c r="N175"/>
  <c r="BE175"/>
  <c r="BI173"/>
  <c r="BH173"/>
  <c r="BG173"/>
  <c r="BF173"/>
  <c r="AA173"/>
  <c r="Y173"/>
  <c r="W173"/>
  <c r="BK173"/>
  <c r="N173"/>
  <c r="BE173"/>
  <c r="BI169"/>
  <c r="BH169"/>
  <c r="BG169"/>
  <c r="BF169"/>
  <c r="AA169"/>
  <c r="Y169"/>
  <c r="W169"/>
  <c r="BK169"/>
  <c r="N169"/>
  <c r="BE169"/>
  <c r="BI167"/>
  <c r="BH167"/>
  <c r="BG167"/>
  <c r="BF167"/>
  <c r="AA167"/>
  <c r="Y167"/>
  <c r="W167"/>
  <c r="BK167"/>
  <c r="N167"/>
  <c r="BE167"/>
  <c r="BI165"/>
  <c r="BH165"/>
  <c r="BG165"/>
  <c r="BF165"/>
  <c r="AA165"/>
  <c r="Y165"/>
  <c r="W165"/>
  <c r="BK165"/>
  <c r="N165"/>
  <c r="BE165"/>
  <c r="BI163"/>
  <c r="BH163"/>
  <c r="BG163"/>
  <c r="BF163"/>
  <c r="AA163"/>
  <c r="Y163"/>
  <c r="W163"/>
  <c r="BK163"/>
  <c r="N163"/>
  <c r="BE163"/>
  <c r="BI162"/>
  <c r="BH162"/>
  <c r="BG162"/>
  <c r="BF162"/>
  <c r="AA162"/>
  <c r="Y162"/>
  <c r="W162"/>
  <c r="BK162"/>
  <c r="N162"/>
  <c r="BE162"/>
  <c r="BI161"/>
  <c r="BH161"/>
  <c r="BG161"/>
  <c r="BF161"/>
  <c r="AA161"/>
  <c r="Y161"/>
  <c r="W161"/>
  <c r="BK161"/>
  <c r="N161"/>
  <c r="BE161"/>
  <c r="BI159"/>
  <c r="BH159"/>
  <c r="BG159"/>
  <c r="BF159"/>
  <c r="AA159"/>
  <c r="Y159"/>
  <c r="W159"/>
  <c r="BK159"/>
  <c r="N159"/>
  <c r="BE159"/>
  <c r="BI158"/>
  <c r="BH158"/>
  <c r="BG158"/>
  <c r="BF158"/>
  <c r="AA158"/>
  <c r="Y158"/>
  <c r="W158"/>
  <c r="BK158"/>
  <c r="N158"/>
  <c r="BE158"/>
  <c r="BI156"/>
  <c r="BH156"/>
  <c r="BG156"/>
  <c r="BF156"/>
  <c r="AA156"/>
  <c r="AA155"/>
  <c r="Y156"/>
  <c r="Y155"/>
  <c r="W156"/>
  <c r="W155"/>
  <c r="BK156"/>
  <c r="BK155"/>
  <c r="N155"/>
  <c r="N156"/>
  <c r="BE156"/>
  <c r="N92"/>
  <c r="BI153"/>
  <c r="BH153"/>
  <c r="BG153"/>
  <c r="BF153"/>
  <c r="AA153"/>
  <c r="Y153"/>
  <c r="W153"/>
  <c r="BK153"/>
  <c r="N153"/>
  <c r="BE153"/>
  <c r="BI151"/>
  <c r="BH151"/>
  <c r="BG151"/>
  <c r="BF151"/>
  <c r="AA151"/>
  <c r="Y151"/>
  <c r="W151"/>
  <c r="BK151"/>
  <c r="N151"/>
  <c r="BE151"/>
  <c r="BI149"/>
  <c r="BH149"/>
  <c r="BG149"/>
  <c r="BF149"/>
  <c r="AA149"/>
  <c r="Y149"/>
  <c r="W149"/>
  <c r="BK149"/>
  <c r="N149"/>
  <c r="BE149"/>
  <c r="BI147"/>
  <c r="BH147"/>
  <c r="BG147"/>
  <c r="BF147"/>
  <c r="AA147"/>
  <c r="Y147"/>
  <c r="W147"/>
  <c r="BK147"/>
  <c r="N147"/>
  <c r="BE147"/>
  <c r="BI145"/>
  <c r="BH145"/>
  <c r="BG145"/>
  <c r="BF145"/>
  <c r="AA145"/>
  <c r="AA144"/>
  <c r="Y145"/>
  <c r="Y144"/>
  <c r="W145"/>
  <c r="W144"/>
  <c r="BK145"/>
  <c r="BK144"/>
  <c r="N144"/>
  <c r="N145"/>
  <c r="BE145"/>
  <c r="N91"/>
  <c r="BI142"/>
  <c r="BH142"/>
  <c r="BG142"/>
  <c r="BF142"/>
  <c r="AA142"/>
  <c r="Y142"/>
  <c r="W142"/>
  <c r="BK142"/>
  <c r="N142"/>
  <c r="BE142"/>
  <c r="BI140"/>
  <c r="BH140"/>
  <c r="BG140"/>
  <c r="BF140"/>
  <c r="AA140"/>
  <c r="Y140"/>
  <c r="W140"/>
  <c r="BK140"/>
  <c r="N140"/>
  <c r="BE140"/>
  <c r="BI139"/>
  <c r="BH139"/>
  <c r="BG139"/>
  <c r="BF139"/>
  <c r="AA139"/>
  <c r="Y139"/>
  <c r="W139"/>
  <c r="BK139"/>
  <c r="N139"/>
  <c r="BE139"/>
  <c r="BI137"/>
  <c r="BH137"/>
  <c r="BG137"/>
  <c r="BF137"/>
  <c r="AA137"/>
  <c r="Y137"/>
  <c r="W137"/>
  <c r="BK137"/>
  <c r="N137"/>
  <c r="BE137"/>
  <c r="BI136"/>
  <c r="BH136"/>
  <c r="BG136"/>
  <c r="BF136"/>
  <c r="AA136"/>
  <c r="Y136"/>
  <c r="W136"/>
  <c r="BK136"/>
  <c r="N136"/>
  <c r="BE136"/>
  <c r="BI134"/>
  <c r="BH134"/>
  <c r="BG134"/>
  <c r="BF134"/>
  <c r="AA134"/>
  <c r="Y134"/>
  <c r="W134"/>
  <c r="BK134"/>
  <c r="N134"/>
  <c r="BE134"/>
  <c r="BI132"/>
  <c r="BH132"/>
  <c r="BG132"/>
  <c r="BF132"/>
  <c r="AA132"/>
  <c r="AA131"/>
  <c r="AA130"/>
  <c r="AA129"/>
  <c r="Y132"/>
  <c r="Y131"/>
  <c r="Y130"/>
  <c r="Y129"/>
  <c r="W132"/>
  <c r="W131"/>
  <c r="W130"/>
  <c r="W129"/>
  <c i="1" r="AU89"/>
  <c i="3" r="BK132"/>
  <c r="BK131"/>
  <c r="N131"/>
  <c r="BK130"/>
  <c r="N130"/>
  <c r="BK129"/>
  <c r="N129"/>
  <c r="N88"/>
  <c r="N132"/>
  <c r="BE132"/>
  <c r="N90"/>
  <c r="N89"/>
  <c r="F123"/>
  <c r="F121"/>
  <c r="BI110"/>
  <c r="BH110"/>
  <c r="BG110"/>
  <c r="BF110"/>
  <c r="N110"/>
  <c r="BE110"/>
  <c r="BI109"/>
  <c r="BH109"/>
  <c r="BG109"/>
  <c r="BF109"/>
  <c r="N109"/>
  <c r="BE109"/>
  <c r="BI108"/>
  <c r="BH108"/>
  <c r="BG108"/>
  <c r="BF108"/>
  <c r="N108"/>
  <c r="BE108"/>
  <c r="BI107"/>
  <c r="BH107"/>
  <c r="BG107"/>
  <c r="BF107"/>
  <c r="N107"/>
  <c r="BE107"/>
  <c r="BI106"/>
  <c r="BH106"/>
  <c r="BG106"/>
  <c r="BF106"/>
  <c r="N106"/>
  <c r="BE106"/>
  <c r="BI105"/>
  <c r="H36"/>
  <c i="1" r="BD89"/>
  <c i="3" r="BH105"/>
  <c r="H35"/>
  <c i="1" r="BC89"/>
  <c i="3" r="BG105"/>
  <c r="H34"/>
  <c i="1" r="BB89"/>
  <c i="3" r="BF105"/>
  <c r="M33"/>
  <c i="1" r="AW89"/>
  <c i="3" r="H33"/>
  <c i="1" r="BA89"/>
  <c i="3" r="N105"/>
  <c r="N104"/>
  <c r="L112"/>
  <c r="BE105"/>
  <c r="M32"/>
  <c i="1" r="AV89"/>
  <c i="3" r="H32"/>
  <c i="1" r="AZ89"/>
  <c i="3" r="M28"/>
  <c i="1" r="AS89"/>
  <c i="3" r="M27"/>
  <c r="F81"/>
  <c r="F79"/>
  <c r="M30"/>
  <c i="1" r="AG89"/>
  <c i="3" r="L38"/>
  <c r="O21"/>
  <c r="E21"/>
  <c r="M126"/>
  <c r="M84"/>
  <c r="O20"/>
  <c r="O18"/>
  <c r="E18"/>
  <c r="M125"/>
  <c r="M83"/>
  <c r="O17"/>
  <c r="O15"/>
  <c r="E15"/>
  <c r="F126"/>
  <c r="F84"/>
  <c r="O14"/>
  <c r="O12"/>
  <c r="E12"/>
  <c r="F125"/>
  <c r="F83"/>
  <c r="O11"/>
  <c r="O9"/>
  <c r="M123"/>
  <c r="M81"/>
  <c r="F6"/>
  <c r="F120"/>
  <c r="F78"/>
  <c i="1" r="AY88"/>
  <c r="AX88"/>
  <c i="2" r="BI242"/>
  <c r="BH242"/>
  <c r="BG242"/>
  <c r="BF242"/>
  <c r="BK242"/>
  <c r="N242"/>
  <c r="BE242"/>
  <c r="BI241"/>
  <c r="BH241"/>
  <c r="BG241"/>
  <c r="BF241"/>
  <c r="BK241"/>
  <c r="N241"/>
  <c r="BE241"/>
  <c r="BI240"/>
  <c r="BH240"/>
  <c r="BG240"/>
  <c r="BF240"/>
  <c r="BK240"/>
  <c r="N240"/>
  <c r="BE240"/>
  <c r="BI239"/>
  <c r="BH239"/>
  <c r="BG239"/>
  <c r="BF239"/>
  <c r="BK239"/>
  <c r="N239"/>
  <c r="BE239"/>
  <c r="BI238"/>
  <c r="BH238"/>
  <c r="BG238"/>
  <c r="BF238"/>
  <c r="BK238"/>
  <c r="BK237"/>
  <c r="N237"/>
  <c r="N238"/>
  <c r="BE238"/>
  <c r="N102"/>
  <c r="BI236"/>
  <c r="BH236"/>
  <c r="BG236"/>
  <c r="BF236"/>
  <c r="AA236"/>
  <c r="Y236"/>
  <c r="W236"/>
  <c r="BK236"/>
  <c r="N236"/>
  <c r="BE236"/>
  <c r="BI234"/>
  <c r="BH234"/>
  <c r="BG234"/>
  <c r="BF234"/>
  <c r="AA234"/>
  <c r="Y234"/>
  <c r="W234"/>
  <c r="BK234"/>
  <c r="N234"/>
  <c r="BE234"/>
  <c r="BI232"/>
  <c r="BH232"/>
  <c r="BG232"/>
  <c r="BF232"/>
  <c r="AA232"/>
  <c r="Y232"/>
  <c r="W232"/>
  <c r="BK232"/>
  <c r="N232"/>
  <c r="BE232"/>
  <c r="BI230"/>
  <c r="BH230"/>
  <c r="BG230"/>
  <c r="BF230"/>
  <c r="AA230"/>
  <c r="Y230"/>
  <c r="W230"/>
  <c r="BK230"/>
  <c r="N230"/>
  <c r="BE230"/>
  <c r="BI228"/>
  <c r="BH228"/>
  <c r="BG228"/>
  <c r="BF228"/>
  <c r="AA228"/>
  <c r="Y228"/>
  <c r="W228"/>
  <c r="BK228"/>
  <c r="N228"/>
  <c r="BE228"/>
  <c r="BI226"/>
  <c r="BH226"/>
  <c r="BG226"/>
  <c r="BF226"/>
  <c r="AA226"/>
  <c r="Y226"/>
  <c r="W226"/>
  <c r="BK226"/>
  <c r="N226"/>
  <c r="BE226"/>
  <c r="BI224"/>
  <c r="BH224"/>
  <c r="BG224"/>
  <c r="BF224"/>
  <c r="AA224"/>
  <c r="Y224"/>
  <c r="W224"/>
  <c r="BK224"/>
  <c r="N224"/>
  <c r="BE224"/>
  <c r="BI222"/>
  <c r="BH222"/>
  <c r="BG222"/>
  <c r="BF222"/>
  <c r="AA222"/>
  <c r="Y222"/>
  <c r="W222"/>
  <c r="BK222"/>
  <c r="N222"/>
  <c r="BE222"/>
  <c r="BI218"/>
  <c r="BH218"/>
  <c r="BG218"/>
  <c r="BF218"/>
  <c r="AA218"/>
  <c r="Y218"/>
  <c r="W218"/>
  <c r="BK218"/>
  <c r="N218"/>
  <c r="BE218"/>
  <c r="BI216"/>
  <c r="BH216"/>
  <c r="BG216"/>
  <c r="BF216"/>
  <c r="AA216"/>
  <c r="Y216"/>
  <c r="W216"/>
  <c r="BK216"/>
  <c r="N216"/>
  <c r="BE216"/>
  <c r="BI214"/>
  <c r="BH214"/>
  <c r="BG214"/>
  <c r="BF214"/>
  <c r="AA214"/>
  <c r="Y214"/>
  <c r="W214"/>
  <c r="BK214"/>
  <c r="N214"/>
  <c r="BE214"/>
  <c r="BI212"/>
  <c r="BH212"/>
  <c r="BG212"/>
  <c r="BF212"/>
  <c r="AA212"/>
  <c r="AA211"/>
  <c r="Y212"/>
  <c r="Y211"/>
  <c r="W212"/>
  <c r="W211"/>
  <c r="BK212"/>
  <c r="BK211"/>
  <c r="N211"/>
  <c r="N212"/>
  <c r="BE212"/>
  <c r="N101"/>
  <c r="BI209"/>
  <c r="BH209"/>
  <c r="BG209"/>
  <c r="BF209"/>
  <c r="AA209"/>
  <c r="AA208"/>
  <c r="Y209"/>
  <c r="Y208"/>
  <c r="W209"/>
  <c r="W208"/>
  <c r="BK209"/>
  <c r="BK208"/>
  <c r="N208"/>
  <c r="N209"/>
  <c r="BE209"/>
  <c r="N100"/>
  <c r="BI207"/>
  <c r="BH207"/>
  <c r="BG207"/>
  <c r="BF207"/>
  <c r="AA207"/>
  <c r="AA206"/>
  <c r="Y207"/>
  <c r="Y206"/>
  <c r="W207"/>
  <c r="W206"/>
  <c r="BK207"/>
  <c r="BK206"/>
  <c r="N206"/>
  <c r="N207"/>
  <c r="BE207"/>
  <c r="N99"/>
  <c r="BI205"/>
  <c r="BH205"/>
  <c r="BG205"/>
  <c r="BF205"/>
  <c r="AA205"/>
  <c r="Y205"/>
  <c r="W205"/>
  <c r="BK205"/>
  <c r="N205"/>
  <c r="BE205"/>
  <c r="BI204"/>
  <c r="BH204"/>
  <c r="BG204"/>
  <c r="BF204"/>
  <c r="AA204"/>
  <c r="Y204"/>
  <c r="W204"/>
  <c r="BK204"/>
  <c r="N204"/>
  <c r="BE204"/>
  <c r="BI203"/>
  <c r="BH203"/>
  <c r="BG203"/>
  <c r="BF203"/>
  <c r="AA203"/>
  <c r="Y203"/>
  <c r="W203"/>
  <c r="BK203"/>
  <c r="N203"/>
  <c r="BE203"/>
  <c r="BI202"/>
  <c r="BH202"/>
  <c r="BG202"/>
  <c r="BF202"/>
  <c r="AA202"/>
  <c r="Y202"/>
  <c r="W202"/>
  <c r="BK202"/>
  <c r="N202"/>
  <c r="BE202"/>
  <c r="BI201"/>
  <c r="BH201"/>
  <c r="BG201"/>
  <c r="BF201"/>
  <c r="AA201"/>
  <c r="Y201"/>
  <c r="W201"/>
  <c r="BK201"/>
  <c r="N201"/>
  <c r="BE201"/>
  <c r="BI200"/>
  <c r="BH200"/>
  <c r="BG200"/>
  <c r="BF200"/>
  <c r="AA200"/>
  <c r="Y200"/>
  <c r="W200"/>
  <c r="BK200"/>
  <c r="N200"/>
  <c r="BE200"/>
  <c r="BI198"/>
  <c r="BH198"/>
  <c r="BG198"/>
  <c r="BF198"/>
  <c r="AA198"/>
  <c r="Y198"/>
  <c r="W198"/>
  <c r="BK198"/>
  <c r="N198"/>
  <c r="BE198"/>
  <c r="BI196"/>
  <c r="BH196"/>
  <c r="BG196"/>
  <c r="BF196"/>
  <c r="AA196"/>
  <c r="Y196"/>
  <c r="W196"/>
  <c r="BK196"/>
  <c r="N196"/>
  <c r="BE196"/>
  <c r="BI194"/>
  <c r="BH194"/>
  <c r="BG194"/>
  <c r="BF194"/>
  <c r="AA194"/>
  <c r="Y194"/>
  <c r="W194"/>
  <c r="BK194"/>
  <c r="N194"/>
  <c r="BE194"/>
  <c r="BI192"/>
  <c r="BH192"/>
  <c r="BG192"/>
  <c r="BF192"/>
  <c r="AA192"/>
  <c r="AA191"/>
  <c r="Y192"/>
  <c r="Y191"/>
  <c r="W192"/>
  <c r="W191"/>
  <c r="BK192"/>
  <c r="BK191"/>
  <c r="N191"/>
  <c r="N192"/>
  <c r="BE192"/>
  <c r="N98"/>
  <c r="BI190"/>
  <c r="BH190"/>
  <c r="BG190"/>
  <c r="BF190"/>
  <c r="AA190"/>
  <c r="AA189"/>
  <c r="AA188"/>
  <c r="Y190"/>
  <c r="Y189"/>
  <c r="Y188"/>
  <c r="W190"/>
  <c r="W189"/>
  <c r="W188"/>
  <c r="BK190"/>
  <c r="BK189"/>
  <c r="N189"/>
  <c r="BK188"/>
  <c r="N188"/>
  <c r="N190"/>
  <c r="BE190"/>
  <c r="N97"/>
  <c r="N96"/>
  <c r="BI187"/>
  <c r="BH187"/>
  <c r="BG187"/>
  <c r="BF187"/>
  <c r="AA187"/>
  <c r="AA186"/>
  <c r="Y187"/>
  <c r="Y186"/>
  <c r="W187"/>
  <c r="W186"/>
  <c r="BK187"/>
  <c r="BK186"/>
  <c r="N186"/>
  <c r="N187"/>
  <c r="BE187"/>
  <c r="N95"/>
  <c r="BI185"/>
  <c r="BH185"/>
  <c r="BG185"/>
  <c r="BF185"/>
  <c r="AA185"/>
  <c r="Y185"/>
  <c r="W185"/>
  <c r="BK185"/>
  <c r="N185"/>
  <c r="BE185"/>
  <c r="BI183"/>
  <c r="BH183"/>
  <c r="BG183"/>
  <c r="BF183"/>
  <c r="AA183"/>
  <c r="Y183"/>
  <c r="W183"/>
  <c r="BK183"/>
  <c r="N183"/>
  <c r="BE183"/>
  <c r="BI182"/>
  <c r="BH182"/>
  <c r="BG182"/>
  <c r="BF182"/>
  <c r="AA182"/>
  <c r="AA181"/>
  <c r="Y182"/>
  <c r="Y181"/>
  <c r="W182"/>
  <c r="W181"/>
  <c r="BK182"/>
  <c r="BK181"/>
  <c r="N181"/>
  <c r="N182"/>
  <c r="BE182"/>
  <c r="N94"/>
  <c r="BI180"/>
  <c r="BH180"/>
  <c r="BG180"/>
  <c r="BF180"/>
  <c r="AA180"/>
  <c r="Y180"/>
  <c r="W180"/>
  <c r="BK180"/>
  <c r="N180"/>
  <c r="BE180"/>
  <c r="BI179"/>
  <c r="BH179"/>
  <c r="BG179"/>
  <c r="BF179"/>
  <c r="AA179"/>
  <c r="Y179"/>
  <c r="W179"/>
  <c r="BK179"/>
  <c r="N179"/>
  <c r="BE179"/>
  <c r="BI178"/>
  <c r="BH178"/>
  <c r="BG178"/>
  <c r="BF178"/>
  <c r="AA178"/>
  <c r="Y178"/>
  <c r="W178"/>
  <c r="BK178"/>
  <c r="N178"/>
  <c r="BE178"/>
  <c r="BI176"/>
  <c r="BH176"/>
  <c r="BG176"/>
  <c r="BF176"/>
  <c r="AA176"/>
  <c r="Y176"/>
  <c r="W176"/>
  <c r="BK176"/>
  <c r="N176"/>
  <c r="BE176"/>
  <c r="BI174"/>
  <c r="BH174"/>
  <c r="BG174"/>
  <c r="BF174"/>
  <c r="AA174"/>
  <c r="Y174"/>
  <c r="W174"/>
  <c r="BK174"/>
  <c r="N174"/>
  <c r="BE174"/>
  <c r="BI172"/>
  <c r="BH172"/>
  <c r="BG172"/>
  <c r="BF172"/>
  <c r="AA172"/>
  <c r="Y172"/>
  <c r="W172"/>
  <c r="BK172"/>
  <c r="N172"/>
  <c r="BE172"/>
  <c r="BI170"/>
  <c r="BH170"/>
  <c r="BG170"/>
  <c r="BF170"/>
  <c r="AA170"/>
  <c r="Y170"/>
  <c r="W170"/>
  <c r="BK170"/>
  <c r="N170"/>
  <c r="BE170"/>
  <c r="BI169"/>
  <c r="BH169"/>
  <c r="BG169"/>
  <c r="BF169"/>
  <c r="AA169"/>
  <c r="Y169"/>
  <c r="W169"/>
  <c r="BK169"/>
  <c r="N169"/>
  <c r="BE169"/>
  <c r="BI168"/>
  <c r="BH168"/>
  <c r="BG168"/>
  <c r="BF168"/>
  <c r="AA168"/>
  <c r="Y168"/>
  <c r="W168"/>
  <c r="BK168"/>
  <c r="N168"/>
  <c r="BE168"/>
  <c r="BI167"/>
  <c r="BH167"/>
  <c r="BG167"/>
  <c r="BF167"/>
  <c r="AA167"/>
  <c r="Y167"/>
  <c r="W167"/>
  <c r="BK167"/>
  <c r="N167"/>
  <c r="BE167"/>
  <c r="BI165"/>
  <c r="BH165"/>
  <c r="BG165"/>
  <c r="BF165"/>
  <c r="AA165"/>
  <c r="Y165"/>
  <c r="W165"/>
  <c r="BK165"/>
  <c r="N165"/>
  <c r="BE165"/>
  <c r="BI163"/>
  <c r="BH163"/>
  <c r="BG163"/>
  <c r="BF163"/>
  <c r="AA163"/>
  <c r="Y163"/>
  <c r="W163"/>
  <c r="BK163"/>
  <c r="N163"/>
  <c r="BE163"/>
  <c r="BI162"/>
  <c r="BH162"/>
  <c r="BG162"/>
  <c r="BF162"/>
  <c r="AA162"/>
  <c r="Y162"/>
  <c r="W162"/>
  <c r="BK162"/>
  <c r="N162"/>
  <c r="BE162"/>
  <c r="BI161"/>
  <c r="BH161"/>
  <c r="BG161"/>
  <c r="BF161"/>
  <c r="AA161"/>
  <c r="Y161"/>
  <c r="W161"/>
  <c r="BK161"/>
  <c r="N161"/>
  <c r="BE161"/>
  <c r="BI159"/>
  <c r="BH159"/>
  <c r="BG159"/>
  <c r="BF159"/>
  <c r="AA159"/>
  <c r="Y159"/>
  <c r="W159"/>
  <c r="BK159"/>
  <c r="N159"/>
  <c r="BE159"/>
  <c r="BI157"/>
  <c r="BH157"/>
  <c r="BG157"/>
  <c r="BF157"/>
  <c r="AA157"/>
  <c r="Y157"/>
  <c r="W157"/>
  <c r="BK157"/>
  <c r="N157"/>
  <c r="BE157"/>
  <c r="BI156"/>
  <c r="BH156"/>
  <c r="BG156"/>
  <c r="BF156"/>
  <c r="AA156"/>
  <c r="AA155"/>
  <c r="Y156"/>
  <c r="Y155"/>
  <c r="W156"/>
  <c r="W155"/>
  <c r="BK156"/>
  <c r="BK155"/>
  <c r="N155"/>
  <c r="N156"/>
  <c r="BE156"/>
  <c r="N93"/>
  <c r="BI154"/>
  <c r="BH154"/>
  <c r="BG154"/>
  <c r="BF154"/>
  <c r="AA154"/>
  <c r="AA153"/>
  <c r="Y154"/>
  <c r="Y153"/>
  <c r="W154"/>
  <c r="W153"/>
  <c r="BK154"/>
  <c r="BK153"/>
  <c r="N153"/>
  <c r="N154"/>
  <c r="BE154"/>
  <c r="N92"/>
  <c r="BI152"/>
  <c r="BH152"/>
  <c r="BG152"/>
  <c r="BF152"/>
  <c r="AA152"/>
  <c r="Y152"/>
  <c r="W152"/>
  <c r="BK152"/>
  <c r="N152"/>
  <c r="BE152"/>
  <c r="BI151"/>
  <c r="BH151"/>
  <c r="BG151"/>
  <c r="BF151"/>
  <c r="AA151"/>
  <c r="Y151"/>
  <c r="W151"/>
  <c r="BK151"/>
  <c r="N151"/>
  <c r="BE151"/>
  <c r="BI150"/>
  <c r="BH150"/>
  <c r="BG150"/>
  <c r="BF150"/>
  <c r="AA150"/>
  <c r="Y150"/>
  <c r="W150"/>
  <c r="BK150"/>
  <c r="N150"/>
  <c r="BE150"/>
  <c r="BI149"/>
  <c r="BH149"/>
  <c r="BG149"/>
  <c r="BF149"/>
  <c r="AA149"/>
  <c r="Y149"/>
  <c r="W149"/>
  <c r="BK149"/>
  <c r="N149"/>
  <c r="BE149"/>
  <c r="BI148"/>
  <c r="BH148"/>
  <c r="BG148"/>
  <c r="BF148"/>
  <c r="AA148"/>
  <c r="Y148"/>
  <c r="W148"/>
  <c r="BK148"/>
  <c r="N148"/>
  <c r="BE148"/>
  <c r="BI147"/>
  <c r="BH147"/>
  <c r="BG147"/>
  <c r="BF147"/>
  <c r="AA147"/>
  <c r="Y147"/>
  <c r="W147"/>
  <c r="BK147"/>
  <c r="N147"/>
  <c r="BE147"/>
  <c r="BI145"/>
  <c r="BH145"/>
  <c r="BG145"/>
  <c r="BF145"/>
  <c r="AA145"/>
  <c r="Y145"/>
  <c r="W145"/>
  <c r="BK145"/>
  <c r="N145"/>
  <c r="BE145"/>
  <c r="BI143"/>
  <c r="BH143"/>
  <c r="BG143"/>
  <c r="BF143"/>
  <c r="AA143"/>
  <c r="Y143"/>
  <c r="W143"/>
  <c r="BK143"/>
  <c r="N143"/>
  <c r="BE143"/>
  <c r="BI141"/>
  <c r="BH141"/>
  <c r="BG141"/>
  <c r="BF141"/>
  <c r="AA141"/>
  <c r="Y141"/>
  <c r="W141"/>
  <c r="BK141"/>
  <c r="N141"/>
  <c r="BE141"/>
  <c r="BI139"/>
  <c r="BH139"/>
  <c r="BG139"/>
  <c r="BF139"/>
  <c r="AA139"/>
  <c r="AA138"/>
  <c r="Y139"/>
  <c r="Y138"/>
  <c r="W139"/>
  <c r="W138"/>
  <c r="BK139"/>
  <c r="BK138"/>
  <c r="N138"/>
  <c r="N139"/>
  <c r="BE139"/>
  <c r="N91"/>
  <c r="BI136"/>
  <c r="BH136"/>
  <c r="BG136"/>
  <c r="BF136"/>
  <c r="AA136"/>
  <c r="Y136"/>
  <c r="W136"/>
  <c r="BK136"/>
  <c r="N136"/>
  <c r="BE136"/>
  <c r="BI135"/>
  <c r="BH135"/>
  <c r="BG135"/>
  <c r="BF135"/>
  <c r="AA135"/>
  <c r="Y135"/>
  <c r="W135"/>
  <c r="BK135"/>
  <c r="N135"/>
  <c r="BE135"/>
  <c r="BI134"/>
  <c r="BH134"/>
  <c r="BG134"/>
  <c r="BF134"/>
  <c r="AA134"/>
  <c r="Y134"/>
  <c r="W134"/>
  <c r="BK134"/>
  <c r="N134"/>
  <c r="BE134"/>
  <c r="BI132"/>
  <c r="BH132"/>
  <c r="BG132"/>
  <c r="BF132"/>
  <c r="AA132"/>
  <c r="AA131"/>
  <c r="AA130"/>
  <c r="AA129"/>
  <c r="Y132"/>
  <c r="Y131"/>
  <c r="Y130"/>
  <c r="Y129"/>
  <c r="W132"/>
  <c r="W131"/>
  <c r="W130"/>
  <c r="W129"/>
  <c i="1" r="AU88"/>
  <c i="2" r="BK132"/>
  <c r="BK131"/>
  <c r="N131"/>
  <c r="BK130"/>
  <c r="N130"/>
  <c r="BK129"/>
  <c r="N129"/>
  <c r="N88"/>
  <c r="N132"/>
  <c r="BE132"/>
  <c r="N90"/>
  <c r="N89"/>
  <c r="M125"/>
  <c r="F125"/>
  <c r="F123"/>
  <c r="F121"/>
  <c r="BI110"/>
  <c r="BH110"/>
  <c r="BG110"/>
  <c r="BF110"/>
  <c r="N110"/>
  <c r="BE110"/>
  <c r="BI109"/>
  <c r="BH109"/>
  <c r="BG109"/>
  <c r="BF109"/>
  <c r="N109"/>
  <c r="BE109"/>
  <c r="BI108"/>
  <c r="BH108"/>
  <c r="BG108"/>
  <c r="BF108"/>
  <c r="N108"/>
  <c r="BE108"/>
  <c r="BI107"/>
  <c r="BH107"/>
  <c r="BG107"/>
  <c r="BF107"/>
  <c r="N107"/>
  <c r="BE107"/>
  <c r="BI106"/>
  <c r="BH106"/>
  <c r="BG106"/>
  <c r="BF106"/>
  <c r="N106"/>
  <c r="BE106"/>
  <c r="BI105"/>
  <c r="H36"/>
  <c i="1" r="BD88"/>
  <c i="2" r="BH105"/>
  <c r="H35"/>
  <c i="1" r="BC88"/>
  <c i="2" r="BG105"/>
  <c r="H34"/>
  <c i="1" r="BB88"/>
  <c i="2" r="BF105"/>
  <c r="M33"/>
  <c i="1" r="AW88"/>
  <c i="2" r="H33"/>
  <c i="1" r="BA88"/>
  <c i="2" r="N105"/>
  <c r="N104"/>
  <c r="L112"/>
  <c r="BE105"/>
  <c r="M32"/>
  <c i="1" r="AV88"/>
  <c i="2" r="H32"/>
  <c i="1" r="AZ88"/>
  <c i="2" r="M28"/>
  <c i="1" r="AS88"/>
  <c i="2" r="M27"/>
  <c r="M83"/>
  <c r="F83"/>
  <c r="F81"/>
  <c r="F79"/>
  <c r="M30"/>
  <c i="1" r="AG88"/>
  <c i="2" r="L38"/>
  <c r="O21"/>
  <c r="E21"/>
  <c r="M126"/>
  <c r="M84"/>
  <c r="O20"/>
  <c r="O15"/>
  <c r="E15"/>
  <c r="F126"/>
  <c r="F84"/>
  <c r="O14"/>
  <c r="O9"/>
  <c r="M123"/>
  <c r="M81"/>
  <c r="F6"/>
  <c r="F120"/>
  <c r="F78"/>
  <c i="1" r="CK96"/>
  <c r="CJ96"/>
  <c r="CI96"/>
  <c r="CC96"/>
  <c r="CH96"/>
  <c r="CB96"/>
  <c r="CG96"/>
  <c r="CA96"/>
  <c r="CF96"/>
  <c r="BZ96"/>
  <c r="CE96"/>
  <c r="CK95"/>
  <c r="CJ95"/>
  <c r="CI95"/>
  <c r="CC95"/>
  <c r="CH95"/>
  <c r="CB95"/>
  <c r="CG95"/>
  <c r="CA95"/>
  <c r="CF95"/>
  <c r="BZ95"/>
  <c r="CE95"/>
  <c r="CK94"/>
  <c r="CJ94"/>
  <c r="CI94"/>
  <c r="CC94"/>
  <c r="CH94"/>
  <c r="CB94"/>
  <c r="CG94"/>
  <c r="CA94"/>
  <c r="CF94"/>
  <c r="BZ94"/>
  <c r="CE94"/>
  <c r="CK93"/>
  <c r="CJ93"/>
  <c r="CI93"/>
  <c r="CH93"/>
  <c r="CG93"/>
  <c r="CF93"/>
  <c r="BZ93"/>
  <c r="CE93"/>
  <c r="BD87"/>
  <c r="W35"/>
  <c r="BC87"/>
  <c r="W34"/>
  <c r="BB87"/>
  <c r="W33"/>
  <c r="BA87"/>
  <c r="W32"/>
  <c r="AZ87"/>
  <c r="AY87"/>
  <c r="AX87"/>
  <c r="AW87"/>
  <c r="AK32"/>
  <c r="AV87"/>
  <c r="AU87"/>
  <c r="AT87"/>
  <c r="AS87"/>
  <c r="AG87"/>
  <c r="AK26"/>
  <c r="AG96"/>
  <c r="CD96"/>
  <c r="AV96"/>
  <c r="BY96"/>
  <c r="AN96"/>
  <c r="AG95"/>
  <c r="CD95"/>
  <c r="AV95"/>
  <c r="BY95"/>
  <c r="AN95"/>
  <c r="AG94"/>
  <c r="CD94"/>
  <c r="AV94"/>
  <c r="BY94"/>
  <c r="AN94"/>
  <c r="AG93"/>
  <c r="AG92"/>
  <c r="AK27"/>
  <c r="AG98"/>
  <c r="CD93"/>
  <c r="W31"/>
  <c r="AV93"/>
  <c r="BY93"/>
  <c r="AK31"/>
  <c r="AN93"/>
  <c r="AN92"/>
  <c r="AT90"/>
  <c r="AN90"/>
  <c r="AT89"/>
  <c r="AN89"/>
  <c r="AT88"/>
  <c r="AN88"/>
  <c r="AN87"/>
  <c r="AN98"/>
  <c r="AM83"/>
  <c r="L83"/>
  <c r="AM82"/>
  <c r="L82"/>
  <c r="AM80"/>
  <c r="L80"/>
  <c r="L78"/>
  <c r="L77"/>
  <c r="AK29"/>
  <c r="AK37"/>
</calcChain>
</file>

<file path=xl/sharedStrings.xml><?xml version="1.0" encoding="utf-8"?>
<sst xmlns="http://schemas.openxmlformats.org/spreadsheetml/2006/main">
  <si>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</si>
  <si>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</si>
  <si>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</si>
  <si>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</si>
  <si>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</si>
  <si>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</si>
  <si>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</si>
  <si>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</si>
  <si>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 xml:space="preserve">&gt;&gt;  skryté sloupce  &lt;&lt;</t>
  </si>
  <si>
    <t>0,01</t>
  </si>
  <si>
    <t>21</t>
  </si>
  <si>
    <t>15</t>
  </si>
  <si>
    <t>SOUHRNNÝ LIST STAVBY</t>
  </si>
  <si>
    <t xml:space="preserve">v ---  níže se nacházejí doplnkové a pomocné údaje k sestavám  --- v</t>
  </si>
  <si>
    <t>Návod na vyplnění</t>
  </si>
  <si>
    <t>0,001</t>
  </si>
  <si>
    <t>Kód:</t>
  </si>
  <si>
    <t>1473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</si>
  <si>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</si>
  <si>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</si>
  <si>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 xml:space="preserve">Renovace fasády ZŠ  v Bílem Kostele</t>
  </si>
  <si>
    <t>JKSO:</t>
  </si>
  <si>
    <t/>
  </si>
  <si>
    <t>CC-CZ:</t>
  </si>
  <si>
    <t>Místo:</t>
  </si>
  <si>
    <t>Bílý Kostel</t>
  </si>
  <si>
    <t>Datum:</t>
  </si>
  <si>
    <t>26. 3. 2018</t>
  </si>
  <si>
    <t>Objednatel:</t>
  </si>
  <si>
    <t>IČ:</t>
  </si>
  <si>
    <t>00672106</t>
  </si>
  <si>
    <t>Obec Bílý Kostel nad Nisou</t>
  </si>
  <si>
    <t>DIČ:</t>
  </si>
  <si>
    <t>CZ00672106</t>
  </si>
  <si>
    <t>Zhotovitel:</t>
  </si>
  <si>
    <t>Vyplň údaj</t>
  </si>
  <si>
    <t>Projektant:</t>
  </si>
  <si>
    <t>API Liberec</t>
  </si>
  <si>
    <t>True</t>
  </si>
  <si>
    <t>Zpracovatel:</t>
  </si>
  <si>
    <t xml:space="preserve"> 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</si>
  <si>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</si>
  <si>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</si>
  <si>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</si>
  <si>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</si>
  <si>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</si>
  <si>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</si>
  <si>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</si>
  <si>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</si>
  <si>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</si>
  <si>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</si>
  <si>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</si>
  <si>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</si>
  <si>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</si>
  <si>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</si>
  <si>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</si>
  <si>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</si>
  <si>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</si>
  <si>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</si>
  <si>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</si>
  <si>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</si>
  <si>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</si>
  <si>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</si>
  <si>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</si>
  <si>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</si>
  <si>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</si>
  <si>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</si>
  <si>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</si>
  <si>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</si>
  <si>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</si>
  <si>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</si>
  <si>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</si>
  <si>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</si>
  <si>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</si>
  <si>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</si>
  <si>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</si>
  <si>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</si>
  <si>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</si>
  <si>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</si>
  <si>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</si>
  <si>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</si>
  <si>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</si>
  <si>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</si>
  <si>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</si>
  <si>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{c3f01ad6-9645-4ae0-b8bc-c5f66137fc1d}</t>
  </si>
  <si>
    <t>{00000000-0000-0000-0000-000000000000}</t>
  </si>
  <si>
    <t>/</t>
  </si>
  <si>
    <t>1</t>
  </si>
  <si>
    <t>SO 01- Hlavní budova</t>
  </si>
  <si>
    <t>{508087a5-87d4-496f-b5c3-7f6624314fe8}</t>
  </si>
  <si>
    <t>2</t>
  </si>
  <si>
    <t>SO 02 -Přístavek</t>
  </si>
  <si>
    <t>{63088b2d-1f99-4344-a29c-99872bcf9527}</t>
  </si>
  <si>
    <t>3</t>
  </si>
  <si>
    <t>VRN</t>
  </si>
  <si>
    <t>{c01b3716-0ed8-416c-af42-0ac80e5c6732}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</si>
  <si>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</si>
  <si>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</si>
  <si>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</si>
  <si>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</si>
  <si>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</si>
  <si>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</si>
  <si>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</si>
  <si>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</si>
  <si>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</si>
  <si>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</si>
  <si>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</si>
  <si>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</si>
  <si>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</si>
  <si>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</si>
  <si>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</si>
  <si>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</si>
  <si>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1 - SO 01- Hlavní budova</t>
  </si>
  <si>
    <t>Ing. Petr Mindžák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</si>
  <si>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</si>
  <si>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</si>
  <si>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</si>
  <si>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</si>
  <si>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</si>
  <si>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</si>
  <si>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</si>
  <si>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</si>
  <si>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</si>
  <si>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</si>
  <si>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</si>
  <si>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</si>
  <si>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</si>
  <si>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</si>
  <si>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742 - Elektroinstalace - slaboproud</t>
  </si>
  <si>
    <t xml:space="preserve">    764 - Konstrukce klempířské</t>
  </si>
  <si>
    <t xml:space="preserve">    766 - Konstrukce truhlářské</t>
  </si>
  <si>
    <t xml:space="preserve">    782 - Dokončovací práce - obklady z kamene</t>
  </si>
  <si>
    <t xml:space="preserve">    783 - Dokončovací práce - nátěry</t>
  </si>
  <si>
    <t xml:space="preserve">VP -   Vícepráce</t>
  </si>
  <si>
    <t>2) Ostatní náklady</t>
  </si>
  <si>
    <t>Zařízení staveniště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</si>
  <si>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</si>
  <si>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</si>
  <si>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</si>
  <si>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</si>
  <si>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</si>
  <si>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</si>
  <si>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</si>
  <si>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</si>
  <si>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</si>
  <si>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</si>
  <si>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</si>
  <si>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</si>
  <si>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</si>
  <si>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</si>
  <si>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</si>
  <si>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</si>
  <si>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</si>
  <si>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</si>
  <si>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</si>
  <si>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</si>
  <si>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</si>
  <si>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</si>
  <si>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132212202</t>
  </si>
  <si>
    <t>Hloubení rýh š přes 600 do 2000 mm ručním nebo pneum nářadím v nesoudržných horninách tř. 3</t>
  </si>
  <si>
    <t>m3</t>
  </si>
  <si>
    <t>4</t>
  </si>
  <si>
    <t>-918872473</t>
  </si>
  <si>
    <t>"pro okapní chodník"0,13*0,55*27,7</t>
  </si>
  <si>
    <t>VV</t>
  </si>
  <si>
    <t>162301101</t>
  </si>
  <si>
    <t>Vodorovné přemístění do 500 m výkopku/sypaniny z horniny tř. 1 až 4</t>
  </si>
  <si>
    <t>69679931</t>
  </si>
  <si>
    <t>171201201</t>
  </si>
  <si>
    <t>Uložení sypaniny na skládky</t>
  </si>
  <si>
    <t>1969951928</t>
  </si>
  <si>
    <t>171201211</t>
  </si>
  <si>
    <t>Poplatek za uložení odpadu ze sypaniny na skládce (skládkovné)</t>
  </si>
  <si>
    <t>t</t>
  </si>
  <si>
    <t>1715907967</t>
  </si>
  <si>
    <t>1,981*1,9</t>
  </si>
  <si>
    <t>5</t>
  </si>
  <si>
    <t>622325102</t>
  </si>
  <si>
    <t>Oprava vnější vápenocementové hladké omítky složitosti 1 stěn v rozsahu do 30%</t>
  </si>
  <si>
    <t>m2</t>
  </si>
  <si>
    <t>236272753</t>
  </si>
  <si>
    <t>"sokl"55</t>
  </si>
  <si>
    <t>6</t>
  </si>
  <si>
    <t>622325312</t>
  </si>
  <si>
    <t>Oprava vnější vápenocementové štukové omítky složitosti 2 v rozsahu do 30%</t>
  </si>
  <si>
    <t>1351243794</t>
  </si>
  <si>
    <t>"fasáda"643</t>
  </si>
  <si>
    <t>7</t>
  </si>
  <si>
    <t>622821012</t>
  </si>
  <si>
    <t>Vnější sanační štuková omítka pro vlhké a zasolené zdivo prováděná ručně</t>
  </si>
  <si>
    <t>-813912122</t>
  </si>
  <si>
    <t>"opravan sokl"10</t>
  </si>
  <si>
    <t>8</t>
  </si>
  <si>
    <t>637121112</t>
  </si>
  <si>
    <t>Okapový chodník z kačírku tl 150 mm s udusáním</t>
  </si>
  <si>
    <t>2012360012</t>
  </si>
  <si>
    <t>"okapní chodník"0,55*27,7</t>
  </si>
  <si>
    <t>9</t>
  </si>
  <si>
    <t>644941111</t>
  </si>
  <si>
    <t>Osazování ventilačních mřížek velikosti do 150 x 150 mm</t>
  </si>
  <si>
    <t>kus</t>
  </si>
  <si>
    <t>1520632824</t>
  </si>
  <si>
    <t>10</t>
  </si>
  <si>
    <t>M</t>
  </si>
  <si>
    <t>553414101</t>
  </si>
  <si>
    <t xml:space="preserve">průvětrník  hliníkový se sítí 12x12 cm</t>
  </si>
  <si>
    <t>-1642709319</t>
  </si>
  <si>
    <t>11</t>
  </si>
  <si>
    <t>644941112</t>
  </si>
  <si>
    <t>Osazování ventilačních mřížek velikosti do 300 x 300 mm</t>
  </si>
  <si>
    <t>835415201</t>
  </si>
  <si>
    <t>12</t>
  </si>
  <si>
    <t>553414201</t>
  </si>
  <si>
    <t>průvětrník hliníkový se sítí 19x19 cm</t>
  </si>
  <si>
    <t>-309593010</t>
  </si>
  <si>
    <t>13</t>
  </si>
  <si>
    <t>644941115</t>
  </si>
  <si>
    <t>Osazování žaluzií velikosti do 500 x 500 mm</t>
  </si>
  <si>
    <t>-887326807</t>
  </si>
  <si>
    <t>14</t>
  </si>
  <si>
    <t>553414600</t>
  </si>
  <si>
    <t xml:space="preserve">Žaluzie  s pevnými lamelami 460x850</t>
  </si>
  <si>
    <t>-1326761503</t>
  </si>
  <si>
    <t>831442926</t>
  </si>
  <si>
    <t>Pročištění venkovní kanalizace -dešťové svody</t>
  </si>
  <si>
    <t>m</t>
  </si>
  <si>
    <t>-530028232</t>
  </si>
  <si>
    <t>16</t>
  </si>
  <si>
    <t>916331112</t>
  </si>
  <si>
    <t>Osazení zahradního obrubníku betonového do lože z betonu s boční opěrou</t>
  </si>
  <si>
    <t>-2142480046</t>
  </si>
  <si>
    <t>17</t>
  </si>
  <si>
    <t>592172110</t>
  </si>
  <si>
    <t xml:space="preserve">obrubník betonový zahradní  ABO100/5/25 II šedý 100 x 5 x 25 cm</t>
  </si>
  <si>
    <t>-1897071244</t>
  </si>
  <si>
    <t>28*1,01</t>
  </si>
  <si>
    <t>18</t>
  </si>
  <si>
    <t>919726121</t>
  </si>
  <si>
    <t>Geotextilie pro ochranu, separaci a filtraci netkaná měrná hmotnost do 200 g/m2</t>
  </si>
  <si>
    <t>-1078165735</t>
  </si>
  <si>
    <t>19</t>
  </si>
  <si>
    <t>938902124</t>
  </si>
  <si>
    <t>Čištění ploch kamenných konstrukcí tlakovou vodou</t>
  </si>
  <si>
    <t>925044751</t>
  </si>
  <si>
    <t>20</t>
  </si>
  <si>
    <t>938902125</t>
  </si>
  <si>
    <t>Čištění ploch kamenných konstrukcí ocelovými kartáči</t>
  </si>
  <si>
    <t>1360992094</t>
  </si>
  <si>
    <t>941111122</t>
  </si>
  <si>
    <t>Montáž lešení řadového trubkového lehkého s podlahami zatížení do 200 kg/m2 š do 1,2 m v do 25 m</t>
  </si>
  <si>
    <t>607025941</t>
  </si>
  <si>
    <t>10*(27+2+2+18,5*2+2*4+11*2+2*2)</t>
  </si>
  <si>
    <t>22</t>
  </si>
  <si>
    <t>941111222</t>
  </si>
  <si>
    <t>Příplatek k lešení řadovému trubkovému lehkému s podlahami š 1,2 m v 25 m za první a ZKD den použití</t>
  </si>
  <si>
    <t>-857599786</t>
  </si>
  <si>
    <t>1020*60</t>
  </si>
  <si>
    <t>23</t>
  </si>
  <si>
    <t>941111822</t>
  </si>
  <si>
    <t>Demontáž lešení řadového trubkového lehkého s podlahami zatížení do 200 kg/m2 š do 1,2 m v do 25 m</t>
  </si>
  <si>
    <t>-2008213574</t>
  </si>
  <si>
    <t>24</t>
  </si>
  <si>
    <t>968072900</t>
  </si>
  <si>
    <t>Demontáž a zpětná montáž tabule na fasádě</t>
  </si>
  <si>
    <t>841553745</t>
  </si>
  <si>
    <t>25</t>
  </si>
  <si>
    <t>968072901</t>
  </si>
  <si>
    <t xml:space="preserve">Demontáž a zpětná montáž  schránek</t>
  </si>
  <si>
    <t>1045266474</t>
  </si>
  <si>
    <t>26</t>
  </si>
  <si>
    <t>968072902</t>
  </si>
  <si>
    <t xml:space="preserve">Demontáž  vetracích mřížek</t>
  </si>
  <si>
    <t>625284668</t>
  </si>
  <si>
    <t>27</t>
  </si>
  <si>
    <t>968072903</t>
  </si>
  <si>
    <t>Demontáž žaluzie</t>
  </si>
  <si>
    <t>5159485</t>
  </si>
  <si>
    <t>28</t>
  </si>
  <si>
    <t>978015341</t>
  </si>
  <si>
    <t>Otlučení vnější vápenné nebo vápenocementové vnější omítky stupně členitosti 1 a 2 rozsahu do 30%</t>
  </si>
  <si>
    <t>-1552908843</t>
  </si>
  <si>
    <t>29</t>
  </si>
  <si>
    <t>978019391</t>
  </si>
  <si>
    <t xml:space="preserve">Otlučení vnější vápenné nebo vápenocementové vnější omítky stupně členitosti 3 až 5  rozsahu do 100%</t>
  </si>
  <si>
    <t>-1543379492</t>
  </si>
  <si>
    <t>"ostění vstupu"3,2</t>
  </si>
  <si>
    <t>30</t>
  </si>
  <si>
    <t>978036650</t>
  </si>
  <si>
    <t>Pročištění průduchů po demontáži větracích mřížek</t>
  </si>
  <si>
    <t>1045304069</t>
  </si>
  <si>
    <t>31</t>
  </si>
  <si>
    <t>985311110</t>
  </si>
  <si>
    <t>Reprofilace profilovaných říms-výztuž bet.ocelí,jádrová omítka ,štukování</t>
  </si>
  <si>
    <t>-913464199</t>
  </si>
  <si>
    <t>32</t>
  </si>
  <si>
    <t>985311210</t>
  </si>
  <si>
    <t>Oprava kotvení hromosvodu do fasády</t>
  </si>
  <si>
    <t>-379267023</t>
  </si>
  <si>
    <t>33</t>
  </si>
  <si>
    <t>997013501</t>
  </si>
  <si>
    <t>Odvoz suti a vybouraných hmot na skládku nebo meziskládku do 1 km se složením</t>
  </si>
  <si>
    <t>2060042895</t>
  </si>
  <si>
    <t>34</t>
  </si>
  <si>
    <t>997013509</t>
  </si>
  <si>
    <t>Příplatek k odvozu suti a vybouraných hmot na skládku ZKD 1 km přes 1 km</t>
  </si>
  <si>
    <t>692508828</t>
  </si>
  <si>
    <t>1,778*10</t>
  </si>
  <si>
    <t>35</t>
  </si>
  <si>
    <t>997013831</t>
  </si>
  <si>
    <t>Poplatek za uložení stavebního směsného odpadu na skládce (skládkovné)</t>
  </si>
  <si>
    <t>2106543074</t>
  </si>
  <si>
    <t>36</t>
  </si>
  <si>
    <t>998011002</t>
  </si>
  <si>
    <t>Přesun hmot pro budovy zděné v do 12 m</t>
  </si>
  <si>
    <t>2094891943</t>
  </si>
  <si>
    <t>37</t>
  </si>
  <si>
    <t>742210551</t>
  </si>
  <si>
    <t>Demontáž a zpětná montáž satelitní antény vč. přípojení</t>
  </si>
  <si>
    <t>kpl</t>
  </si>
  <si>
    <t>-1777590865</t>
  </si>
  <si>
    <t>38</t>
  </si>
  <si>
    <t>764002851</t>
  </si>
  <si>
    <t>Demontáž oplechování parapetů do suti</t>
  </si>
  <si>
    <t>1489068128</t>
  </si>
  <si>
    <t>64*1,570</t>
  </si>
  <si>
    <t>39</t>
  </si>
  <si>
    <t>764002861</t>
  </si>
  <si>
    <t>Demontáž oplechování říms a ozdobných prvků do suti</t>
  </si>
  <si>
    <t>-1257294646</t>
  </si>
  <si>
    <t>10,7*2+18,5*2+27,3</t>
  </si>
  <si>
    <t>40</t>
  </si>
  <si>
    <t>764004861</t>
  </si>
  <si>
    <t>Demontáž svodu do suti</t>
  </si>
  <si>
    <t>315970059</t>
  </si>
  <si>
    <t>6*10</t>
  </si>
  <si>
    <t>41</t>
  </si>
  <si>
    <t>764226405.1</t>
  </si>
  <si>
    <t xml:space="preserve">Oplechování parapetů rovných mechanicky kotvené z Al plechu  rš 430 mm</t>
  </si>
  <si>
    <t>-2119959629</t>
  </si>
  <si>
    <t>64*1,57</t>
  </si>
  <si>
    <t>42</t>
  </si>
  <si>
    <t>764228405</t>
  </si>
  <si>
    <t>Oplechování římsy rovné mechanicky kotvené z Al plechu rš 400 mm</t>
  </si>
  <si>
    <t>872896873</t>
  </si>
  <si>
    <t>43</t>
  </si>
  <si>
    <t>764513406</t>
  </si>
  <si>
    <t>Žlaby nadokapní (nástřešní ) oblého tvaru včetně háků, čel a hrdel z Pz plechu rš 500 mm</t>
  </si>
  <si>
    <t>1877655486</t>
  </si>
  <si>
    <t>44</t>
  </si>
  <si>
    <t>764513426</t>
  </si>
  <si>
    <t xml:space="preserve">Příplatek k cenám nadokapního žlabu za provedení rohu nebo koutu  z Pz plechu rš 500 mm</t>
  </si>
  <si>
    <t>1472952007</t>
  </si>
  <si>
    <t>45</t>
  </si>
  <si>
    <t>764528422</t>
  </si>
  <si>
    <t>Svody kruhové včetně objímek, kolen, odskoků z Al plechu průměru 100 mm</t>
  </si>
  <si>
    <t>295072041</t>
  </si>
  <si>
    <t>46</t>
  </si>
  <si>
    <t>764528652</t>
  </si>
  <si>
    <t>Opatřením proti hnízdění vlašťovek-háčky,lanko</t>
  </si>
  <si>
    <t>1130184727</t>
  </si>
  <si>
    <t>47</t>
  </si>
  <si>
    <t>998764202</t>
  </si>
  <si>
    <t>Přesun hmot procentní pro konstrukce klempířské v objektech v do 12 m</t>
  </si>
  <si>
    <t>%</t>
  </si>
  <si>
    <t>233035635</t>
  </si>
  <si>
    <t>48</t>
  </si>
  <si>
    <t>766661913</t>
  </si>
  <si>
    <t>Renovace dveří vč.nátěru</t>
  </si>
  <si>
    <t>1268651940</t>
  </si>
  <si>
    <t>49</t>
  </si>
  <si>
    <t>782991422</t>
  </si>
  <si>
    <t>Základní čištění nových kamenných obkladů včetně dvouvrstvého impregnačního nátěru</t>
  </si>
  <si>
    <t>648075333</t>
  </si>
  <si>
    <t>50</t>
  </si>
  <si>
    <t>783301303</t>
  </si>
  <si>
    <t>Bezoplachové odrezivění zámečnických konstrukcí</t>
  </si>
  <si>
    <t>-1884263267</t>
  </si>
  <si>
    <t>"vlajkové držáky"1</t>
  </si>
  <si>
    <t>51</t>
  </si>
  <si>
    <t>783314101</t>
  </si>
  <si>
    <t>Základní jednonásobný syntetický nátěr zámečnických konstrukcí</t>
  </si>
  <si>
    <t>-2034754420</t>
  </si>
  <si>
    <t>52</t>
  </si>
  <si>
    <t>783317101</t>
  </si>
  <si>
    <t>Krycí jednonásobný syntetický standardní nátěr zámečnických konstrukcí</t>
  </si>
  <si>
    <t>-849890991</t>
  </si>
  <si>
    <t>53</t>
  </si>
  <si>
    <t>783801503</t>
  </si>
  <si>
    <t>Omytí omítek tlakovou vodou před provedením nátěru</t>
  </si>
  <si>
    <t>-1934957628</t>
  </si>
  <si>
    <t>Součet</t>
  </si>
  <si>
    <t>54</t>
  </si>
  <si>
    <t>783806809</t>
  </si>
  <si>
    <t>Odstranění nátěrů z omítek okartáčováním</t>
  </si>
  <si>
    <t>-1010132419</t>
  </si>
  <si>
    <t>55</t>
  </si>
  <si>
    <t>783806811</t>
  </si>
  <si>
    <t>Odstranění nátěrů z omítek oškrábáním</t>
  </si>
  <si>
    <t>-1367961036</t>
  </si>
  <si>
    <t>56</t>
  </si>
  <si>
    <t>783822111</t>
  </si>
  <si>
    <t>Tmelení prasklin šířky do 5 mm na omítkách disperzním tmelem</t>
  </si>
  <si>
    <t>242380442</t>
  </si>
  <si>
    <t>"odhad"250</t>
  </si>
  <si>
    <t>57</t>
  </si>
  <si>
    <t>783823135</t>
  </si>
  <si>
    <t>Penetrační silikonový nátěr hladkých, tenkovrstvých zrnitých nebo štukových omítek</t>
  </si>
  <si>
    <t>427516138</t>
  </si>
  <si>
    <t>58</t>
  </si>
  <si>
    <t>1020154310</t>
  </si>
  <si>
    <t>59</t>
  </si>
  <si>
    <t>783823161</t>
  </si>
  <si>
    <t>Penetrační akrylátový nátěr omítek stupně členitosti 3</t>
  </si>
  <si>
    <t>223518</t>
  </si>
  <si>
    <t>60</t>
  </si>
  <si>
    <t>783826301</t>
  </si>
  <si>
    <t>Elastický (trvale pružný) akrylátový nátěr omítek</t>
  </si>
  <si>
    <t>-112913772</t>
  </si>
  <si>
    <t>61</t>
  </si>
  <si>
    <t>783827425</t>
  </si>
  <si>
    <t>Krycí dvojnásobný silikonový nátěr omítek stupně členitosti 1 a 2</t>
  </si>
  <si>
    <t>-2103982087</t>
  </si>
  <si>
    <t>VP - Vícepráce</t>
  </si>
  <si>
    <t>PN</t>
  </si>
  <si>
    <t>2 - SO 02 -Přístavek</t>
  </si>
  <si>
    <t xml:space="preserve">    5 - Komunikace pozemní</t>
  </si>
  <si>
    <t xml:space="preserve">    711 - Izolace proti vodě, vlhkosti a plynům</t>
  </si>
  <si>
    <t xml:space="preserve">    713 - Izolace tepelné</t>
  </si>
  <si>
    <t>122201101</t>
  </si>
  <si>
    <t>Odkopávky a prokopávky nezapažené v hornině tř. 3 objem do 100 m3</t>
  </si>
  <si>
    <t>1979122557</t>
  </si>
  <si>
    <t>"pro zámk dlažbu"3,3*0,4</t>
  </si>
  <si>
    <t>132212201</t>
  </si>
  <si>
    <t>Hloubení rýh š přes 600 do 2000 mm ručním nebo pneum nářadím v soudržných horninách tř. 3</t>
  </si>
  <si>
    <t>508065653</t>
  </si>
  <si>
    <t>"odkopání základů"1,25*(0,67+0,97)/2*(10,8*2+7,6)</t>
  </si>
  <si>
    <t>161101101</t>
  </si>
  <si>
    <t>Svislé přemístění výkopku z horniny tř. 1 až 4 hl výkopu do 2,5 m</t>
  </si>
  <si>
    <t>-318774934</t>
  </si>
  <si>
    <t>162401102</t>
  </si>
  <si>
    <t>Vodorovné přemístění do 2000 m výkopku/sypaniny z horniny tř. 1 až 4</t>
  </si>
  <si>
    <t>477564280</t>
  </si>
  <si>
    <t>29,93-26,338+1,32</t>
  </si>
  <si>
    <t>1745032111</t>
  </si>
  <si>
    <t>-595951548</t>
  </si>
  <si>
    <t>4,912*1,9</t>
  </si>
  <si>
    <t>174101101</t>
  </si>
  <si>
    <t>Zásyp jam, šachet rýh nebo kolem objektů sypaninou se zhutněním</t>
  </si>
  <si>
    <t>2138006299</t>
  </si>
  <si>
    <t>"odkopání základů"1,1*(0,67+0,97)/2*(10,8*2+7,6)</t>
  </si>
  <si>
    <t>564211111</t>
  </si>
  <si>
    <t>Podklad nebo podsyp ze štěrkopísku ŠP tl 50 mm</t>
  </si>
  <si>
    <t>547983089</t>
  </si>
  <si>
    <t>3,3</t>
  </si>
  <si>
    <t>564732111</t>
  </si>
  <si>
    <t>Podklad z vibrovaného štěrku VŠ tl 100 mm</t>
  </si>
  <si>
    <t>732351594</t>
  </si>
  <si>
    <t>564751111</t>
  </si>
  <si>
    <t>Podklad z kameniva hrubého drceného vel. 32-63 mm tl 150 mm</t>
  </si>
  <si>
    <t>-420702438</t>
  </si>
  <si>
    <t>596212210</t>
  </si>
  <si>
    <t>Kladení zámkové dlažby pozemních komunikací tl 80 mm skupiny A pl do 50 m2</t>
  </si>
  <si>
    <t>-1311052025</t>
  </si>
  <si>
    <t>592451100</t>
  </si>
  <si>
    <t>dlažba zámková obdélník HBB 20x10x6 cm přírodní</t>
  </si>
  <si>
    <t>-595935819</t>
  </si>
  <si>
    <t>3,3*1,02</t>
  </si>
  <si>
    <t>621211001</t>
  </si>
  <si>
    <t>Montáž kontaktního zateplení vnějších podhledů z polystyrénových desek tl do 40 mm</t>
  </si>
  <si>
    <t>-2137023256</t>
  </si>
  <si>
    <t>"Ostění,nadpraží,parapety"90*0,2</t>
  </si>
  <si>
    <t>283764150</t>
  </si>
  <si>
    <t xml:space="preserve">deska z extrudovaného polystyrénu  SF 30 mm</t>
  </si>
  <si>
    <t>1472171579</t>
  </si>
  <si>
    <t>622143001</t>
  </si>
  <si>
    <t>Montáž omítkových plastových nebo pozinkovaných soklových profilů</t>
  </si>
  <si>
    <t>923483071</t>
  </si>
  <si>
    <t>10,6+10,6+7,4-1</t>
  </si>
  <si>
    <t>590516510</t>
  </si>
  <si>
    <t>lišta soklová Al s okapničkou, zakládací U 14 cm, 0,95/200 cm</t>
  </si>
  <si>
    <t>-110605043</t>
  </si>
  <si>
    <t>590516340</t>
  </si>
  <si>
    <t>lišta zakládací LO 143 mm tl.1,0mm</t>
  </si>
  <si>
    <t>-810231878</t>
  </si>
  <si>
    <t>590514340</t>
  </si>
  <si>
    <t>hmoždinka zatloukací na zakládací lištu ND 6 x 80 mm</t>
  </si>
  <si>
    <t>-1564877312</t>
  </si>
  <si>
    <t>27,600*5</t>
  </si>
  <si>
    <t>590514400</t>
  </si>
  <si>
    <t>spojka soklových lišt 30 mm</t>
  </si>
  <si>
    <t>508483517</t>
  </si>
  <si>
    <t>27/2</t>
  </si>
  <si>
    <t>590514540</t>
  </si>
  <si>
    <t>podložka distanční pod zakládací lištu 4 mm</t>
  </si>
  <si>
    <t>-1264039946</t>
  </si>
  <si>
    <t>622143003</t>
  </si>
  <si>
    <t>Montáž omítkových plastových nebo pozinkovaných rohových profilů s tkaninou</t>
  </si>
  <si>
    <t>-552282770</t>
  </si>
  <si>
    <t>"rohy,okna"6,1*3+65</t>
  </si>
  <si>
    <t>"parapet"1,05*11+2,05*2+0,65*5+0,45*2</t>
  </si>
  <si>
    <t>590514800</t>
  </si>
  <si>
    <t>lišta rohová Al 10/10 cm s tkaninou bal. 2,5 m</t>
  </si>
  <si>
    <t>-1682893026</t>
  </si>
  <si>
    <t>590515120</t>
  </si>
  <si>
    <t>profil parapetní - Thermospoj LPE plast 2 m</t>
  </si>
  <si>
    <t>1946278124</t>
  </si>
  <si>
    <t>622143004</t>
  </si>
  <si>
    <t>Montáž omítkových samolepících začišťovacích profilů (APU lišt)</t>
  </si>
  <si>
    <t>-2074882758</t>
  </si>
  <si>
    <t>"okna+přesah střechy"1,05*11+0,65*5+0,45*2+2,05*2+1,3*2*13+0,9*2*5+0,6*2*2+29</t>
  </si>
  <si>
    <t>590515180</t>
  </si>
  <si>
    <t>začišťovací páska okenní PVC profil 9 mm dl 1,4m</t>
  </si>
  <si>
    <t>-2027044872</t>
  </si>
  <si>
    <t>94*1,05</t>
  </si>
  <si>
    <t>622211031</t>
  </si>
  <si>
    <t>Montáž kontaktního zateplení vnějších stěn z polystyrénových desek tl do 160 mm</t>
  </si>
  <si>
    <t>200425111</t>
  </si>
  <si>
    <t>150</t>
  </si>
  <si>
    <t>283759510.1</t>
  </si>
  <si>
    <t xml:space="preserve">deska fasádní polystyrénová OPEN  140 mm</t>
  </si>
  <si>
    <t>-226392899</t>
  </si>
  <si>
    <t>622331121</t>
  </si>
  <si>
    <t>Cementová omítka hladká jednovrstvá vnějších stěn nanášená ručně</t>
  </si>
  <si>
    <t>1792794275</t>
  </si>
  <si>
    <t>"základy"1,25*(10,8*2+7,56)</t>
  </si>
  <si>
    <t>622511111</t>
  </si>
  <si>
    <t>Tenkovrstvá akrylátová mozaiková střednězrnná omítka včetně penetrace vnějších stěn</t>
  </si>
  <si>
    <t>-1110752160</t>
  </si>
  <si>
    <t>"sokl"22,7*0,465</t>
  </si>
  <si>
    <t>6225210111.1</t>
  </si>
  <si>
    <t>Tenkovrstvá silikátová zrnitá omítka tl. 1,5 mm (pro polystyren OPEN)včetně penetrace vnějších stěn</t>
  </si>
  <si>
    <t>791554522</t>
  </si>
  <si>
    <t>-1116006973</t>
  </si>
  <si>
    <t>"okapní chodník"0,45*(10,7+7,5)</t>
  </si>
  <si>
    <t>-406100015</t>
  </si>
  <si>
    <t>-182262546</t>
  </si>
  <si>
    <t>"okapní chodník"22</t>
  </si>
  <si>
    <t>-1065752059</t>
  </si>
  <si>
    <t>22*1,01</t>
  </si>
  <si>
    <t>1389454862</t>
  </si>
  <si>
    <t>-843130709</t>
  </si>
  <si>
    <t>1127204044</t>
  </si>
  <si>
    <t>1230095660</t>
  </si>
  <si>
    <t>(10,8*2+7,6+2*2)*7,5</t>
  </si>
  <si>
    <t>976859141</t>
  </si>
  <si>
    <t>249*60</t>
  </si>
  <si>
    <t>-2005338562</t>
  </si>
  <si>
    <t>249</t>
  </si>
  <si>
    <t>965042241</t>
  </si>
  <si>
    <t>Bourání podkladů pod dlažby nebo mazanin betonových nebo z litého asfaltu tl přes 100 mm pl pře 4 m2</t>
  </si>
  <si>
    <t>-810093800</t>
  </si>
  <si>
    <t>3,3*0,15</t>
  </si>
  <si>
    <t>978036131</t>
  </si>
  <si>
    <t>Otlučení cementových omítek vnějších ploch rozsahu do 20 %</t>
  </si>
  <si>
    <t>-1362909848</t>
  </si>
  <si>
    <t>"základy"1,25*(10,8*2+7,6)</t>
  </si>
  <si>
    <t>-851214180</t>
  </si>
  <si>
    <t>-834064349</t>
  </si>
  <si>
    <t>1,542*10</t>
  </si>
  <si>
    <t>-1504167551</t>
  </si>
  <si>
    <t>2104807834</t>
  </si>
  <si>
    <t>711112012</t>
  </si>
  <si>
    <t>Provedení izolace proti zemní vlhkosti svislé za studena nátěrem tekutou lepenkou</t>
  </si>
  <si>
    <t>-399202874</t>
  </si>
  <si>
    <t>245510300</t>
  </si>
  <si>
    <t>nátěr hydroizolační - tekutá lepenka</t>
  </si>
  <si>
    <t>kg</t>
  </si>
  <si>
    <t>1047312268</t>
  </si>
  <si>
    <t>711491272</t>
  </si>
  <si>
    <t>Provedení izolace proti tlakové vodě svislé z textilií vrstva ochranná</t>
  </si>
  <si>
    <t>722925371</t>
  </si>
  <si>
    <t>693111420</t>
  </si>
  <si>
    <t xml:space="preserve">textilie  200 g/m2 do š 8,8 m</t>
  </si>
  <si>
    <t>1206858425</t>
  </si>
  <si>
    <t>36,5*1,15</t>
  </si>
  <si>
    <t>998711202</t>
  </si>
  <si>
    <t>Přesun hmot procentní pro izolace proti vodě, vlhkosti a plynům v objektech v do 12 m</t>
  </si>
  <si>
    <t>-1448351565</t>
  </si>
  <si>
    <t>713131151</t>
  </si>
  <si>
    <t>Montáž izolace tepelné stěn a základů volně vloženými rohožemi, pásy, dílci, deskami 1 vrstva</t>
  </si>
  <si>
    <t>-1853507594</t>
  </si>
  <si>
    <t>283764180</t>
  </si>
  <si>
    <t>deska z extrudovaného polystyrénu XPS 300 SF 60 mm</t>
  </si>
  <si>
    <t>668130815</t>
  </si>
  <si>
    <t>36,5</t>
  </si>
  <si>
    <t>168447879</t>
  </si>
  <si>
    <t>1,05*11+2,05*2+0,65*5+0,45*2</t>
  </si>
  <si>
    <t>-1145812062</t>
  </si>
  <si>
    <t>7*2</t>
  </si>
  <si>
    <t>764226405.2</t>
  </si>
  <si>
    <t xml:space="preserve">Oplechování parapetů rovných mechanicky kotvené z Al plechu  rš 420 mm</t>
  </si>
  <si>
    <t>601994046</t>
  </si>
  <si>
    <t>1366856289</t>
  </si>
  <si>
    <t>2*7</t>
  </si>
  <si>
    <t>1002270426</t>
  </si>
  <si>
    <t>783801203</t>
  </si>
  <si>
    <t>Okartáčování omítek před provedením nátěru</t>
  </si>
  <si>
    <t>-1625357652</t>
  </si>
  <si>
    <t>-2012193191</t>
  </si>
  <si>
    <t>1418160577</t>
  </si>
  <si>
    <t>"fasáda"150</t>
  </si>
  <si>
    <t>62</t>
  </si>
  <si>
    <t>692030141</t>
  </si>
  <si>
    <t>"sokl"150</t>
  </si>
  <si>
    <t>3 - VRN</t>
  </si>
  <si>
    <t>VRN - Vedlejší rozpočtové náklady</t>
  </si>
  <si>
    <t xml:space="preserve">    VRN3 - Zařízení staveniště</t>
  </si>
  <si>
    <t xml:space="preserve">    VRN6 - Územní vlivy</t>
  </si>
  <si>
    <t xml:space="preserve">    VRN7 - Provozní vlivy</t>
  </si>
  <si>
    <t>030001000</t>
  </si>
  <si>
    <t>1024</t>
  </si>
  <si>
    <t>2074854915</t>
  </si>
  <si>
    <t>060001000</t>
  </si>
  <si>
    <t>1539921119</t>
  </si>
  <si>
    <t>070001000</t>
  </si>
  <si>
    <t>1383206647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</si>
</sst>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7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6" fillId="0" borderId="0" xfId="0" applyFont="1" applyAlignment="1">
      <alignment horizontal="left" vertical="center"/>
    </xf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8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6" xfId="0" applyBorder="1" applyProtection="1"/>
    <xf numFmtId="0" fontId="19" fillId="0" borderId="0" xfId="0" applyFont="1" applyBorder="1" applyAlignment="1" applyProtection="1">
      <alignment horizontal="left" vertical="center"/>
    </xf>
    <xf numFmtId="4" fontId="11" fillId="0" borderId="0" xfId="0" applyNumberFormat="1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20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4" fontId="20" fillId="0" borderId="7" xfId="0" applyNumberFormat="1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4" fontId="18" fillId="0" borderId="0" xfId="0" applyNumberFormat="1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left"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1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2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2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0" fillId="6" borderId="9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17" fillId="0" borderId="22" xfId="0" applyFont="1" applyBorder="1" applyAlignment="1" applyProtection="1">
      <alignment horizontal="center" vertical="center" wrapText="1"/>
    </xf>
    <xf numFmtId="0" fontId="17" fillId="0" borderId="23" xfId="0" applyFont="1" applyBorder="1" applyAlignment="1" applyProtection="1">
      <alignment horizontal="center" vertical="center" wrapText="1"/>
    </xf>
    <xf numFmtId="0" fontId="17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horizontal="right" vertical="center"/>
    </xf>
    <xf numFmtId="4" fontId="25" fillId="0" borderId="0" xfId="0" applyNumberFormat="1" applyFont="1" applyBorder="1" applyAlignment="1" applyProtection="1">
      <alignment vertical="center"/>
    </xf>
    <xf numFmtId="4" fontId="24" fillId="0" borderId="14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horizontal="left" vertical="center" wrapText="1"/>
    </xf>
    <xf numFmtId="0" fontId="29" fillId="0" borderId="0" xfId="0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0" fillId="0" borderId="16" xfId="0" applyNumberFormat="1" applyFont="1" applyBorder="1" applyAlignment="1" applyProtection="1">
      <alignment vertical="center"/>
    </xf>
    <xf numFmtId="4" fontId="30" fillId="0" borderId="17" xfId="0" applyNumberFormat="1" applyFont="1" applyBorder="1" applyAlignment="1" applyProtection="1">
      <alignment vertical="center"/>
    </xf>
    <xf numFmtId="166" fontId="30" fillId="0" borderId="17" xfId="0" applyNumberFormat="1" applyFont="1" applyBorder="1" applyAlignment="1" applyProtection="1">
      <alignment vertical="center"/>
    </xf>
    <xf numFmtId="4" fontId="30" fillId="0" borderId="1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164" fontId="22" fillId="4" borderId="11" xfId="0" applyNumberFormat="1" applyFont="1" applyFill="1" applyBorder="1" applyAlignment="1" applyProtection="1">
      <alignment horizontal="center" vertical="center"/>
      <protection locked="0"/>
    </xf>
    <xf numFmtId="0" fontId="22" fillId="4" borderId="12" xfId="0" applyFont="1" applyFill="1" applyBorder="1" applyAlignment="1" applyProtection="1">
      <alignment horizontal="center" vertical="center"/>
      <protection locked="0"/>
    </xf>
    <xf numFmtId="4" fontId="22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164" fontId="22" fillId="4" borderId="14" xfId="0" applyNumberFormat="1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4" fontId="22" fillId="0" borderId="15" xfId="0" applyNumberFormat="1" applyFont="1" applyBorder="1" applyAlignment="1" applyProtection="1">
      <alignment vertical="center"/>
    </xf>
    <xf numFmtId="164" fontId="22" fillId="4" borderId="16" xfId="0" applyNumberFormat="1" applyFont="1" applyFill="1" applyBorder="1" applyAlignment="1" applyProtection="1">
      <alignment horizontal="center" vertical="center"/>
      <protection locked="0"/>
    </xf>
    <xf numFmtId="0" fontId="22" fillId="4" borderId="17" xfId="0" applyFont="1" applyFill="1" applyBorder="1" applyAlignment="1" applyProtection="1">
      <alignment horizontal="center" vertical="center"/>
      <protection locked="0"/>
    </xf>
    <xf numFmtId="4" fontId="22" fillId="0" borderId="18" xfId="0" applyNumberFormat="1" applyFont="1" applyBorder="1" applyAlignment="1" applyProtection="1">
      <alignment vertical="center"/>
    </xf>
    <xf numFmtId="0" fontId="25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4" fontId="25" fillId="6" borderId="0" xfId="0" applyNumberFormat="1" applyFont="1" applyFill="1" applyBorder="1" applyAlignment="1" applyProtection="1">
      <alignment vertical="center"/>
    </xf>
    <xf numFmtId="0" fontId="0" fillId="2" borderId="0" xfId="0" applyFill="1" applyProtection="1"/>
    <xf numFmtId="0" fontId="13" fillId="2" borderId="0" xfId="1" applyFont="1" applyFill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center" wrapText="1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4" fontId="20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4" fontId="1" fillId="0" borderId="0" xfId="0" applyNumberFormat="1" applyFont="1" applyBorder="1" applyAlignment="1" applyProtection="1">
      <alignment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left" vertical="center"/>
    </xf>
    <xf numFmtId="4" fontId="31" fillId="0" borderId="0" xfId="0" applyNumberFormat="1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4" fontId="5" fillId="0" borderId="0" xfId="0" applyNumberFormat="1" applyFont="1" applyBorder="1" applyAlignment="1" applyProtection="1"/>
    <xf numFmtId="4" fontId="32" fillId="0" borderId="0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7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2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2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4" fontId="25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4" fontId="6" fillId="0" borderId="17" xfId="0" applyNumberFormat="1" applyFont="1" applyBorder="1" applyAlignment="1" applyProtection="1"/>
    <xf numFmtId="4" fontId="6" fillId="0" borderId="17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vertical="center"/>
    </xf>
    <xf numFmtId="167" fontId="8" fillId="0" borderId="0" xfId="0" applyNumberFormat="1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35" fillId="0" borderId="25" xfId="0" applyFont="1" applyBorder="1" applyAlignment="1" applyProtection="1">
      <alignment horizontal="center" vertical="center"/>
    </xf>
    <xf numFmtId="49" fontId="35" fillId="0" borderId="25" xfId="0" applyNumberFormat="1" applyFont="1" applyBorder="1" applyAlignment="1" applyProtection="1">
      <alignment horizontal="left" vertical="center" wrapText="1"/>
    </xf>
    <xf numFmtId="0" fontId="35" fillId="0" borderId="25" xfId="0" applyFont="1" applyBorder="1" applyAlignment="1" applyProtection="1">
      <alignment horizontal="left" vertical="center" wrapText="1"/>
    </xf>
    <xf numFmtId="0" fontId="35" fillId="0" borderId="25" xfId="0" applyFont="1" applyBorder="1" applyAlignment="1" applyProtection="1">
      <alignment horizontal="center" vertical="center" wrapText="1"/>
    </xf>
    <xf numFmtId="167" fontId="35" fillId="0" borderId="25" xfId="0" applyNumberFormat="1" applyFont="1" applyBorder="1" applyAlignment="1" applyProtection="1">
      <alignment vertical="center"/>
    </xf>
    <xf numFmtId="4" fontId="35" fillId="4" borderId="25" xfId="0" applyNumberFormat="1" applyFont="1" applyFill="1" applyBorder="1" applyAlignment="1" applyProtection="1">
      <alignment vertical="center"/>
      <protection locked="0"/>
    </xf>
    <xf numFmtId="4" fontId="35" fillId="4" borderId="25" xfId="0" applyNumberFormat="1" applyFont="1" applyFill="1" applyBorder="1" applyAlignment="1" applyProtection="1">
      <alignment vertical="center"/>
    </xf>
    <xf numFmtId="4" fontId="35" fillId="0" borderId="25" xfId="0" applyNumberFormat="1" applyFont="1" applyBorder="1" applyAlignment="1" applyProtection="1">
      <alignment vertical="center"/>
    </xf>
    <xf numFmtId="4" fontId="6" fillId="0" borderId="23" xfId="0" applyNumberFormat="1" applyFont="1" applyBorder="1" applyAlignment="1" applyProtection="1"/>
    <xf numFmtId="4" fontId="6" fillId="0" borderId="23" xfId="0" applyNumberFormat="1" applyFont="1" applyBorder="1" applyAlignment="1" applyProtection="1">
      <alignment vertical="center"/>
    </xf>
    <xf numFmtId="4" fontId="5" fillId="0" borderId="12" xfId="0" applyNumberFormat="1" applyFont="1" applyBorder="1" applyAlignment="1" applyProtection="1"/>
    <xf numFmtId="4" fontId="5" fillId="0" borderId="12" xfId="0" applyNumberFormat="1" applyFont="1" applyBorder="1" applyAlignment="1" applyProtection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 wrapText="1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4" fontId="5" fillId="0" borderId="23" xfId="0" applyNumberFormat="1" applyFont="1" applyBorder="1" applyAlignment="1" applyProtection="1"/>
    <xf numFmtId="4" fontId="5" fillId="0" borderId="23" xfId="0" applyNumberFormat="1" applyFont="1" applyBorder="1" applyAlignment="1" applyProtection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4" fontId="5" fillId="0" borderId="17" xfId="0" applyNumberFormat="1" applyFont="1" applyBorder="1" applyAlignment="1" applyProtection="1"/>
    <xf numFmtId="4" fontId="5" fillId="0" borderId="17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5" customWidth="1"/>
    <col min="5" max="5" width="2.5" customWidth="1"/>
    <col min="6" max="6" width="2.5" customWidth="1"/>
    <col min="7" max="7" width="2.5" customWidth="1"/>
    <col min="8" max="8" width="2.5" customWidth="1"/>
    <col min="9" max="9" width="2.5" customWidth="1"/>
    <col min="10" max="10" width="2.5" customWidth="1"/>
    <col min="11" max="11" width="2.5" customWidth="1"/>
    <col min="12" max="12" width="2.5" customWidth="1"/>
    <col min="13" max="13" width="2.5" customWidth="1"/>
    <col min="14" max="14" width="2.5" customWidth="1"/>
    <col min="15" max="15" width="2.5" customWidth="1"/>
    <col min="16" max="16" width="2.5" customWidth="1"/>
    <col min="17" max="17" width="2.5" customWidth="1"/>
    <col min="18" max="18" width="2.5" customWidth="1"/>
    <col min="19" max="19" width="2.5" customWidth="1"/>
    <col min="20" max="20" width="2.5" customWidth="1"/>
    <col min="21" max="21" width="2.5" customWidth="1"/>
    <col min="22" max="22" width="2.5" customWidth="1"/>
    <col min="23" max="23" width="2.5" customWidth="1"/>
    <col min="24" max="24" width="2.5" customWidth="1"/>
    <col min="25" max="25" width="2.5" customWidth="1"/>
    <col min="26" max="26" width="2.5" customWidth="1"/>
    <col min="27" max="27" width="2.5" customWidth="1"/>
    <col min="28" max="28" width="2.5" customWidth="1"/>
    <col min="29" max="29" width="2.5" customWidth="1"/>
    <col min="30" max="30" width="2.5" customWidth="1"/>
    <col min="31" max="31" width="2.5" customWidth="1"/>
    <col min="32" max="32" width="2.5" customWidth="1"/>
    <col min="33" max="33" width="2.5" customWidth="1"/>
    <col min="34" max="34" width="3.33" customWidth="1"/>
    <col min="35" max="35" width="2.5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.67" customWidth="1"/>
    <col min="44" max="44" width="13.67" customWidth="1"/>
    <col min="45" max="45" width="25.83" hidden="1" customWidth="1"/>
    <col min="46" max="46" width="25.83" hidden="1" customWidth="1"/>
    <col min="47" max="47" width="25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</cols>
  <sheetData>
    <row r="1" ht="21.36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ht="36.96" customHeight="1">
      <c r="C2" s="19" t="s">
        <v>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R2" s="21" t="s">
        <v>8</v>
      </c>
      <c r="BS2" s="22" t="s">
        <v>9</v>
      </c>
      <c r="BT2" s="22" t="s">
        <v>10</v>
      </c>
    </row>
    <row r="3" ht="6.96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ht="36.96" customHeight="1">
      <c r="B4" s="26"/>
      <c r="C4" s="27" t="s">
        <v>12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9"/>
      <c r="AS4" s="20" t="s">
        <v>13</v>
      </c>
      <c r="BE4" s="30" t="s">
        <v>14</v>
      </c>
      <c r="BS4" s="22" t="s">
        <v>15</v>
      </c>
    </row>
    <row r="5" ht="14.4" customHeight="1">
      <c r="B5" s="26"/>
      <c r="C5" s="31"/>
      <c r="D5" s="32" t="s">
        <v>16</v>
      </c>
      <c r="E5" s="31"/>
      <c r="F5" s="31"/>
      <c r="G5" s="31"/>
      <c r="H5" s="31"/>
      <c r="I5" s="31"/>
      <c r="J5" s="31"/>
      <c r="K5" s="33" t="s">
        <v>17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29"/>
      <c r="BE5" s="34" t="s">
        <v>18</v>
      </c>
      <c r="BS5" s="22" t="s">
        <v>9</v>
      </c>
    </row>
    <row r="6" ht="36.96" customHeight="1">
      <c r="B6" s="26"/>
      <c r="C6" s="31"/>
      <c r="D6" s="35" t="s">
        <v>19</v>
      </c>
      <c r="E6" s="31"/>
      <c r="F6" s="31"/>
      <c r="G6" s="31"/>
      <c r="H6" s="31"/>
      <c r="I6" s="31"/>
      <c r="J6" s="31"/>
      <c r="K6" s="36" t="s">
        <v>20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29"/>
      <c r="BE6" s="37"/>
      <c r="BS6" s="22" t="s">
        <v>9</v>
      </c>
    </row>
    <row r="7" ht="14.4" customHeight="1">
      <c r="B7" s="26"/>
      <c r="C7" s="31"/>
      <c r="D7" s="38" t="s">
        <v>21</v>
      </c>
      <c r="E7" s="31"/>
      <c r="F7" s="31"/>
      <c r="G7" s="31"/>
      <c r="H7" s="31"/>
      <c r="I7" s="31"/>
      <c r="J7" s="31"/>
      <c r="K7" s="33" t="s">
        <v>22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8" t="s">
        <v>23</v>
      </c>
      <c r="AL7" s="31"/>
      <c r="AM7" s="31"/>
      <c r="AN7" s="33" t="s">
        <v>22</v>
      </c>
      <c r="AO7" s="31"/>
      <c r="AP7" s="31"/>
      <c r="AQ7" s="29"/>
      <c r="BE7" s="37"/>
      <c r="BS7" s="22" t="s">
        <v>9</v>
      </c>
    </row>
    <row r="8" ht="14.4" customHeight="1">
      <c r="B8" s="26"/>
      <c r="C8" s="31"/>
      <c r="D8" s="38" t="s">
        <v>24</v>
      </c>
      <c r="E8" s="31"/>
      <c r="F8" s="31"/>
      <c r="G8" s="31"/>
      <c r="H8" s="31"/>
      <c r="I8" s="31"/>
      <c r="J8" s="31"/>
      <c r="K8" s="33" t="s">
        <v>25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8" t="s">
        <v>26</v>
      </c>
      <c r="AL8" s="31"/>
      <c r="AM8" s="31"/>
      <c r="AN8" s="39" t="s">
        <v>27</v>
      </c>
      <c r="AO8" s="31"/>
      <c r="AP8" s="31"/>
      <c r="AQ8" s="29"/>
      <c r="BE8" s="37"/>
      <c r="BS8" s="22" t="s">
        <v>9</v>
      </c>
    </row>
    <row r="9" ht="14.4" customHeight="1">
      <c r="B9" s="26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29"/>
      <c r="BE9" s="37"/>
      <c r="BS9" s="22" t="s">
        <v>9</v>
      </c>
    </row>
    <row r="10" ht="14.4" customHeight="1">
      <c r="B10" s="26"/>
      <c r="C10" s="31"/>
      <c r="D10" s="38" t="s">
        <v>28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8" t="s">
        <v>29</v>
      </c>
      <c r="AL10" s="31"/>
      <c r="AM10" s="31"/>
      <c r="AN10" s="33" t="s">
        <v>30</v>
      </c>
      <c r="AO10" s="31"/>
      <c r="AP10" s="31"/>
      <c r="AQ10" s="29"/>
      <c r="BE10" s="37"/>
      <c r="BS10" s="22" t="s">
        <v>9</v>
      </c>
    </row>
    <row r="11" ht="18.48" customHeight="1">
      <c r="B11" s="26"/>
      <c r="C11" s="31"/>
      <c r="D11" s="31"/>
      <c r="E11" s="33" t="s">
        <v>31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8" t="s">
        <v>32</v>
      </c>
      <c r="AL11" s="31"/>
      <c r="AM11" s="31"/>
      <c r="AN11" s="33" t="s">
        <v>33</v>
      </c>
      <c r="AO11" s="31"/>
      <c r="AP11" s="31"/>
      <c r="AQ11" s="29"/>
      <c r="BE11" s="37"/>
      <c r="BS11" s="22" t="s">
        <v>9</v>
      </c>
    </row>
    <row r="12" ht="6.96" customHeight="1">
      <c r="B12" s="26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29"/>
      <c r="BE12" s="37"/>
      <c r="BS12" s="22" t="s">
        <v>9</v>
      </c>
    </row>
    <row r="13" ht="14.4" customHeight="1">
      <c r="B13" s="26"/>
      <c r="C13" s="31"/>
      <c r="D13" s="38" t="s">
        <v>34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8" t="s">
        <v>29</v>
      </c>
      <c r="AL13" s="31"/>
      <c r="AM13" s="31"/>
      <c r="AN13" s="40" t="s">
        <v>35</v>
      </c>
      <c r="AO13" s="31"/>
      <c r="AP13" s="31"/>
      <c r="AQ13" s="29"/>
      <c r="BE13" s="37"/>
      <c r="BS13" s="22" t="s">
        <v>9</v>
      </c>
    </row>
    <row r="14">
      <c r="B14" s="26"/>
      <c r="C14" s="31"/>
      <c r="D14" s="31"/>
      <c r="E14" s="40" t="s">
        <v>35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32</v>
      </c>
      <c r="AL14" s="31"/>
      <c r="AM14" s="31"/>
      <c r="AN14" s="40" t="s">
        <v>35</v>
      </c>
      <c r="AO14" s="31"/>
      <c r="AP14" s="31"/>
      <c r="AQ14" s="29"/>
      <c r="BE14" s="37"/>
      <c r="BS14" s="22" t="s">
        <v>9</v>
      </c>
    </row>
    <row r="15" ht="6.96" customHeight="1">
      <c r="B15" s="26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29"/>
      <c r="BE15" s="37"/>
      <c r="BS15" s="22" t="s">
        <v>6</v>
      </c>
    </row>
    <row r="16" ht="14.4" customHeight="1">
      <c r="B16" s="26"/>
      <c r="C16" s="31"/>
      <c r="D16" s="38" t="s">
        <v>36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8" t="s">
        <v>29</v>
      </c>
      <c r="AL16" s="31"/>
      <c r="AM16" s="31"/>
      <c r="AN16" s="33" t="s">
        <v>22</v>
      </c>
      <c r="AO16" s="31"/>
      <c r="AP16" s="31"/>
      <c r="AQ16" s="29"/>
      <c r="BE16" s="37"/>
      <c r="BS16" s="22" t="s">
        <v>6</v>
      </c>
    </row>
    <row r="17" ht="18.48" customHeight="1">
      <c r="B17" s="26"/>
      <c r="C17" s="31"/>
      <c r="D17" s="31"/>
      <c r="E17" s="33" t="s">
        <v>37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8" t="s">
        <v>32</v>
      </c>
      <c r="AL17" s="31"/>
      <c r="AM17" s="31"/>
      <c r="AN17" s="33" t="s">
        <v>22</v>
      </c>
      <c r="AO17" s="31"/>
      <c r="AP17" s="31"/>
      <c r="AQ17" s="29"/>
      <c r="BE17" s="37"/>
      <c r="BS17" s="22" t="s">
        <v>38</v>
      </c>
    </row>
    <row r="18" ht="6.96" customHeight="1">
      <c r="B18" s="26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29"/>
      <c r="BE18" s="37"/>
      <c r="BS18" s="22" t="s">
        <v>9</v>
      </c>
    </row>
    <row r="19" ht="14.4" customHeight="1">
      <c r="B19" s="26"/>
      <c r="C19" s="31"/>
      <c r="D19" s="38" t="s">
        <v>39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8" t="s">
        <v>29</v>
      </c>
      <c r="AL19" s="31"/>
      <c r="AM19" s="31"/>
      <c r="AN19" s="33" t="s">
        <v>22</v>
      </c>
      <c r="AO19" s="31"/>
      <c r="AP19" s="31"/>
      <c r="AQ19" s="29"/>
      <c r="BE19" s="37"/>
      <c r="BS19" s="22" t="s">
        <v>9</v>
      </c>
    </row>
    <row r="20" ht="18.48" customHeight="1">
      <c r="B20" s="26"/>
      <c r="C20" s="31"/>
      <c r="D20" s="31"/>
      <c r="E20" s="33" t="s">
        <v>40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8" t="s">
        <v>32</v>
      </c>
      <c r="AL20" s="31"/>
      <c r="AM20" s="31"/>
      <c r="AN20" s="33" t="s">
        <v>22</v>
      </c>
      <c r="AO20" s="31"/>
      <c r="AP20" s="31"/>
      <c r="AQ20" s="29"/>
      <c r="BE20" s="37"/>
    </row>
    <row r="21" ht="6.96" customHeight="1">
      <c r="B21" s="26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29"/>
      <c r="BE21" s="37"/>
    </row>
    <row r="22">
      <c r="B22" s="26"/>
      <c r="C22" s="31"/>
      <c r="D22" s="38" t="s">
        <v>41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29"/>
      <c r="BE22" s="37"/>
    </row>
    <row r="23" ht="16.5" customHeight="1">
      <c r="B23" s="26"/>
      <c r="C23" s="31"/>
      <c r="D23" s="31"/>
      <c r="E23" s="42" t="s">
        <v>22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31"/>
      <c r="AP23" s="31"/>
      <c r="AQ23" s="29"/>
      <c r="BE23" s="37"/>
    </row>
    <row r="24" ht="6.96" customHeight="1">
      <c r="B24" s="26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29"/>
      <c r="BE24" s="37"/>
    </row>
    <row r="25" ht="6.96" customHeight="1">
      <c r="B25" s="26"/>
      <c r="C25" s="31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31"/>
      <c r="AQ25" s="29"/>
      <c r="BE25" s="37"/>
    </row>
    <row r="26" ht="14.4" customHeight="1">
      <c r="B26" s="26"/>
      <c r="C26" s="31"/>
      <c r="D26" s="44" t="s">
        <v>42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45">
        <f>ROUND(AG87,2)</f>
        <v>0</v>
      </c>
      <c r="AL26" s="31"/>
      <c r="AM26" s="31"/>
      <c r="AN26" s="31"/>
      <c r="AO26" s="31"/>
      <c r="AP26" s="31"/>
      <c r="AQ26" s="29"/>
      <c r="BE26" s="37"/>
    </row>
    <row r="27" ht="14.4" customHeight="1">
      <c r="B27" s="26"/>
      <c r="C27" s="31"/>
      <c r="D27" s="44" t="s">
        <v>43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45">
        <f>ROUND(AG92,2)</f>
        <v>0</v>
      </c>
      <c r="AL27" s="45"/>
      <c r="AM27" s="45"/>
      <c r="AN27" s="45"/>
      <c r="AO27" s="45"/>
      <c r="AP27" s="31"/>
      <c r="AQ27" s="29"/>
      <c r="BE27" s="37"/>
    </row>
    <row r="28" s="1" customFormat="1" ht="6.96" customHeight="1"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8"/>
      <c r="BE28" s="37"/>
    </row>
    <row r="29" s="1" customFormat="1" ht="25.92" customHeight="1">
      <c r="B29" s="46"/>
      <c r="C29" s="47"/>
      <c r="D29" s="49" t="s">
        <v>44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1">
        <f>ROUND(AK26+AK27,2)</f>
        <v>0</v>
      </c>
      <c r="AL29" s="50"/>
      <c r="AM29" s="50"/>
      <c r="AN29" s="50"/>
      <c r="AO29" s="50"/>
      <c r="AP29" s="47"/>
      <c r="AQ29" s="48"/>
      <c r="BE29" s="37"/>
    </row>
    <row r="30" s="1" customFormat="1" ht="6.96" customHeight="1"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8"/>
      <c r="BE30" s="37"/>
    </row>
    <row r="31" s="2" customFormat="1" ht="14.4" customHeight="1">
      <c r="B31" s="52"/>
      <c r="C31" s="53"/>
      <c r="D31" s="54" t="s">
        <v>45</v>
      </c>
      <c r="E31" s="53"/>
      <c r="F31" s="54" t="s">
        <v>46</v>
      </c>
      <c r="G31" s="53"/>
      <c r="H31" s="53"/>
      <c r="I31" s="53"/>
      <c r="J31" s="53"/>
      <c r="K31" s="53"/>
      <c r="L31" s="55">
        <v>0.20999999999999999</v>
      </c>
      <c r="M31" s="53"/>
      <c r="N31" s="53"/>
      <c r="O31" s="53"/>
      <c r="P31" s="53"/>
      <c r="Q31" s="53"/>
      <c r="R31" s="53"/>
      <c r="S31" s="53"/>
      <c r="T31" s="56" t="s">
        <v>47</v>
      </c>
      <c r="U31" s="53"/>
      <c r="V31" s="53"/>
      <c r="W31" s="57">
        <f>ROUND(AZ87+SUM(CD93:CD97),2)</f>
        <v>0</v>
      </c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7">
        <f>ROUND(AV87+SUM(BY93:BY97),2)</f>
        <v>0</v>
      </c>
      <c r="AL31" s="53"/>
      <c r="AM31" s="53"/>
      <c r="AN31" s="53"/>
      <c r="AO31" s="53"/>
      <c r="AP31" s="53"/>
      <c r="AQ31" s="58"/>
      <c r="BE31" s="37"/>
    </row>
    <row r="32" s="2" customFormat="1" ht="14.4" customHeight="1">
      <c r="B32" s="52"/>
      <c r="C32" s="53"/>
      <c r="D32" s="53"/>
      <c r="E32" s="53"/>
      <c r="F32" s="54" t="s">
        <v>48</v>
      </c>
      <c r="G32" s="53"/>
      <c r="H32" s="53"/>
      <c r="I32" s="53"/>
      <c r="J32" s="53"/>
      <c r="K32" s="53"/>
      <c r="L32" s="55">
        <v>0.14999999999999999</v>
      </c>
      <c r="M32" s="53"/>
      <c r="N32" s="53"/>
      <c r="O32" s="53"/>
      <c r="P32" s="53"/>
      <c r="Q32" s="53"/>
      <c r="R32" s="53"/>
      <c r="S32" s="53"/>
      <c r="T32" s="56" t="s">
        <v>47</v>
      </c>
      <c r="U32" s="53"/>
      <c r="V32" s="53"/>
      <c r="W32" s="57">
        <f>ROUND(BA87+SUM(CE93:CE97),2)</f>
        <v>0</v>
      </c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7">
        <f>ROUND(AW87+SUM(BZ93:BZ97),2)</f>
        <v>0</v>
      </c>
      <c r="AL32" s="53"/>
      <c r="AM32" s="53"/>
      <c r="AN32" s="53"/>
      <c r="AO32" s="53"/>
      <c r="AP32" s="53"/>
      <c r="AQ32" s="58"/>
      <c r="BE32" s="37"/>
    </row>
    <row r="33" hidden="1" s="2" customFormat="1" ht="14.4" customHeight="1">
      <c r="B33" s="52"/>
      <c r="C33" s="53"/>
      <c r="D33" s="53"/>
      <c r="E33" s="53"/>
      <c r="F33" s="54" t="s">
        <v>49</v>
      </c>
      <c r="G33" s="53"/>
      <c r="H33" s="53"/>
      <c r="I33" s="53"/>
      <c r="J33" s="53"/>
      <c r="K33" s="53"/>
      <c r="L33" s="55">
        <v>0.20999999999999999</v>
      </c>
      <c r="M33" s="53"/>
      <c r="N33" s="53"/>
      <c r="O33" s="53"/>
      <c r="P33" s="53"/>
      <c r="Q33" s="53"/>
      <c r="R33" s="53"/>
      <c r="S33" s="53"/>
      <c r="T33" s="56" t="s">
        <v>47</v>
      </c>
      <c r="U33" s="53"/>
      <c r="V33" s="53"/>
      <c r="W33" s="57">
        <f>ROUND(BB87+SUM(CF93:CF97),2)</f>
        <v>0</v>
      </c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7">
        <v>0</v>
      </c>
      <c r="AL33" s="53"/>
      <c r="AM33" s="53"/>
      <c r="AN33" s="53"/>
      <c r="AO33" s="53"/>
      <c r="AP33" s="53"/>
      <c r="AQ33" s="58"/>
      <c r="BE33" s="37"/>
    </row>
    <row r="34" hidden="1" s="2" customFormat="1" ht="14.4" customHeight="1">
      <c r="B34" s="52"/>
      <c r="C34" s="53"/>
      <c r="D34" s="53"/>
      <c r="E34" s="53"/>
      <c r="F34" s="54" t="s">
        <v>50</v>
      </c>
      <c r="G34" s="53"/>
      <c r="H34" s="53"/>
      <c r="I34" s="53"/>
      <c r="J34" s="53"/>
      <c r="K34" s="53"/>
      <c r="L34" s="55">
        <v>0.14999999999999999</v>
      </c>
      <c r="M34" s="53"/>
      <c r="N34" s="53"/>
      <c r="O34" s="53"/>
      <c r="P34" s="53"/>
      <c r="Q34" s="53"/>
      <c r="R34" s="53"/>
      <c r="S34" s="53"/>
      <c r="T34" s="56" t="s">
        <v>47</v>
      </c>
      <c r="U34" s="53"/>
      <c r="V34" s="53"/>
      <c r="W34" s="57">
        <f>ROUND(BC87+SUM(CG93:CG97),2)</f>
        <v>0</v>
      </c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7">
        <v>0</v>
      </c>
      <c r="AL34" s="53"/>
      <c r="AM34" s="53"/>
      <c r="AN34" s="53"/>
      <c r="AO34" s="53"/>
      <c r="AP34" s="53"/>
      <c r="AQ34" s="58"/>
      <c r="BE34" s="37"/>
    </row>
    <row r="35" hidden="1" s="2" customFormat="1" ht="14.4" customHeight="1">
      <c r="B35" s="52"/>
      <c r="C35" s="53"/>
      <c r="D35" s="53"/>
      <c r="E35" s="53"/>
      <c r="F35" s="54" t="s">
        <v>51</v>
      </c>
      <c r="G35" s="53"/>
      <c r="H35" s="53"/>
      <c r="I35" s="53"/>
      <c r="J35" s="53"/>
      <c r="K35" s="53"/>
      <c r="L35" s="55">
        <v>0</v>
      </c>
      <c r="M35" s="53"/>
      <c r="N35" s="53"/>
      <c r="O35" s="53"/>
      <c r="P35" s="53"/>
      <c r="Q35" s="53"/>
      <c r="R35" s="53"/>
      <c r="S35" s="53"/>
      <c r="T35" s="56" t="s">
        <v>47</v>
      </c>
      <c r="U35" s="53"/>
      <c r="V35" s="53"/>
      <c r="W35" s="57">
        <f>ROUND(BD87+SUM(CH93:CH97),2)</f>
        <v>0</v>
      </c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7">
        <v>0</v>
      </c>
      <c r="AL35" s="53"/>
      <c r="AM35" s="53"/>
      <c r="AN35" s="53"/>
      <c r="AO35" s="53"/>
      <c r="AP35" s="53"/>
      <c r="AQ35" s="58"/>
    </row>
    <row r="36" s="1" customFormat="1" ht="6.96" customHeight="1"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8"/>
    </row>
    <row r="37" s="1" customFormat="1" ht="25.92" customHeight="1">
      <c r="B37" s="46"/>
      <c r="C37" s="59"/>
      <c r="D37" s="60" t="s">
        <v>52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2" t="s">
        <v>53</v>
      </c>
      <c r="U37" s="61"/>
      <c r="V37" s="61"/>
      <c r="W37" s="61"/>
      <c r="X37" s="63" t="s">
        <v>54</v>
      </c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4">
        <f>SUM(AK29:AK35)</f>
        <v>0</v>
      </c>
      <c r="AL37" s="61"/>
      <c r="AM37" s="61"/>
      <c r="AN37" s="61"/>
      <c r="AO37" s="65"/>
      <c r="AP37" s="59"/>
      <c r="AQ37" s="48"/>
    </row>
    <row r="38" s="1" customFormat="1" ht="14.4" customHeight="1"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8"/>
    </row>
    <row r="39">
      <c r="B39" s="26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29"/>
    </row>
    <row r="40">
      <c r="B40" s="26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29"/>
    </row>
    <row r="41">
      <c r="B41" s="2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29"/>
    </row>
    <row r="42"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29"/>
    </row>
    <row r="43"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29"/>
    </row>
    <row r="44"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29"/>
    </row>
    <row r="45">
      <c r="B45" s="2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29"/>
    </row>
    <row r="46">
      <c r="B46" s="2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29"/>
    </row>
    <row r="47">
      <c r="B47" s="2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29"/>
    </row>
    <row r="48">
      <c r="B48" s="2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29"/>
    </row>
    <row r="49" s="1" customFormat="1">
      <c r="B49" s="46"/>
      <c r="C49" s="47"/>
      <c r="D49" s="66" t="s">
        <v>55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8"/>
      <c r="AA49" s="47"/>
      <c r="AB49" s="47"/>
      <c r="AC49" s="66" t="s">
        <v>56</v>
      </c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8"/>
      <c r="AP49" s="47"/>
      <c r="AQ49" s="48"/>
    </row>
    <row r="50">
      <c r="B50" s="26"/>
      <c r="C50" s="31"/>
      <c r="D50" s="69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70"/>
      <c r="AA50" s="31"/>
      <c r="AB50" s="31"/>
      <c r="AC50" s="69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70"/>
      <c r="AP50" s="31"/>
      <c r="AQ50" s="29"/>
    </row>
    <row r="51">
      <c r="B51" s="26"/>
      <c r="C51" s="31"/>
      <c r="D51" s="69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70"/>
      <c r="AA51" s="31"/>
      <c r="AB51" s="31"/>
      <c r="AC51" s="69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70"/>
      <c r="AP51" s="31"/>
      <c r="AQ51" s="29"/>
    </row>
    <row r="52">
      <c r="B52" s="26"/>
      <c r="C52" s="31"/>
      <c r="D52" s="69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70"/>
      <c r="AA52" s="31"/>
      <c r="AB52" s="31"/>
      <c r="AC52" s="69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70"/>
      <c r="AP52" s="31"/>
      <c r="AQ52" s="29"/>
    </row>
    <row r="53">
      <c r="B53" s="26"/>
      <c r="C53" s="31"/>
      <c r="D53" s="69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70"/>
      <c r="AA53" s="31"/>
      <c r="AB53" s="31"/>
      <c r="AC53" s="69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70"/>
      <c r="AP53" s="31"/>
      <c r="AQ53" s="29"/>
    </row>
    <row r="54">
      <c r="B54" s="26"/>
      <c r="C54" s="31"/>
      <c r="D54" s="69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70"/>
      <c r="AA54" s="31"/>
      <c r="AB54" s="31"/>
      <c r="AC54" s="69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70"/>
      <c r="AP54" s="31"/>
      <c r="AQ54" s="29"/>
    </row>
    <row r="55">
      <c r="B55" s="26"/>
      <c r="C55" s="31"/>
      <c r="D55" s="69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70"/>
      <c r="AA55" s="31"/>
      <c r="AB55" s="31"/>
      <c r="AC55" s="69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70"/>
      <c r="AP55" s="31"/>
      <c r="AQ55" s="29"/>
    </row>
    <row r="56">
      <c r="B56" s="26"/>
      <c r="C56" s="31"/>
      <c r="D56" s="69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70"/>
      <c r="AA56" s="31"/>
      <c r="AB56" s="31"/>
      <c r="AC56" s="69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70"/>
      <c r="AP56" s="31"/>
      <c r="AQ56" s="29"/>
    </row>
    <row r="57">
      <c r="B57" s="26"/>
      <c r="C57" s="31"/>
      <c r="D57" s="69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70"/>
      <c r="AA57" s="31"/>
      <c r="AB57" s="31"/>
      <c r="AC57" s="69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70"/>
      <c r="AP57" s="31"/>
      <c r="AQ57" s="29"/>
    </row>
    <row r="58" s="1" customFormat="1">
      <c r="B58" s="46"/>
      <c r="C58" s="47"/>
      <c r="D58" s="71" t="s">
        <v>57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3" t="s">
        <v>58</v>
      </c>
      <c r="S58" s="72"/>
      <c r="T58" s="72"/>
      <c r="U58" s="72"/>
      <c r="V58" s="72"/>
      <c r="W58" s="72"/>
      <c r="X58" s="72"/>
      <c r="Y58" s="72"/>
      <c r="Z58" s="74"/>
      <c r="AA58" s="47"/>
      <c r="AB58" s="47"/>
      <c r="AC58" s="71" t="s">
        <v>57</v>
      </c>
      <c r="AD58" s="72"/>
      <c r="AE58" s="72"/>
      <c r="AF58" s="72"/>
      <c r="AG58" s="72"/>
      <c r="AH58" s="72"/>
      <c r="AI58" s="72"/>
      <c r="AJ58" s="72"/>
      <c r="AK58" s="72"/>
      <c r="AL58" s="72"/>
      <c r="AM58" s="73" t="s">
        <v>58</v>
      </c>
      <c r="AN58" s="72"/>
      <c r="AO58" s="74"/>
      <c r="AP58" s="47"/>
      <c r="AQ58" s="48"/>
    </row>
    <row r="59">
      <c r="B59" s="26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29"/>
    </row>
    <row r="60" s="1" customFormat="1">
      <c r="B60" s="46"/>
      <c r="C60" s="47"/>
      <c r="D60" s="66" t="s">
        <v>59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8"/>
      <c r="AA60" s="47"/>
      <c r="AB60" s="47"/>
      <c r="AC60" s="66" t="s">
        <v>60</v>
      </c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8"/>
      <c r="AP60" s="47"/>
      <c r="AQ60" s="48"/>
    </row>
    <row r="61">
      <c r="B61" s="26"/>
      <c r="C61" s="31"/>
      <c r="D61" s="69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70"/>
      <c r="AA61" s="31"/>
      <c r="AB61" s="31"/>
      <c r="AC61" s="69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70"/>
      <c r="AP61" s="31"/>
      <c r="AQ61" s="29"/>
    </row>
    <row r="62">
      <c r="B62" s="26"/>
      <c r="C62" s="31"/>
      <c r="D62" s="69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70"/>
      <c r="AA62" s="31"/>
      <c r="AB62" s="31"/>
      <c r="AC62" s="69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70"/>
      <c r="AP62" s="31"/>
      <c r="AQ62" s="29"/>
    </row>
    <row r="63">
      <c r="B63" s="26"/>
      <c r="C63" s="31"/>
      <c r="D63" s="69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70"/>
      <c r="AA63" s="31"/>
      <c r="AB63" s="31"/>
      <c r="AC63" s="69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70"/>
      <c r="AP63" s="31"/>
      <c r="AQ63" s="29"/>
    </row>
    <row r="64">
      <c r="B64" s="26"/>
      <c r="C64" s="31"/>
      <c r="D64" s="69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70"/>
      <c r="AA64" s="31"/>
      <c r="AB64" s="31"/>
      <c r="AC64" s="69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70"/>
      <c r="AP64" s="31"/>
      <c r="AQ64" s="29"/>
    </row>
    <row r="65">
      <c r="B65" s="26"/>
      <c r="C65" s="31"/>
      <c r="D65" s="69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70"/>
      <c r="AA65" s="31"/>
      <c r="AB65" s="31"/>
      <c r="AC65" s="69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70"/>
      <c r="AP65" s="31"/>
      <c r="AQ65" s="29"/>
    </row>
    <row r="66">
      <c r="B66" s="26"/>
      <c r="C66" s="31"/>
      <c r="D66" s="69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70"/>
      <c r="AA66" s="31"/>
      <c r="AB66" s="31"/>
      <c r="AC66" s="69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70"/>
      <c r="AP66" s="31"/>
      <c r="AQ66" s="29"/>
    </row>
    <row r="67">
      <c r="B67" s="26"/>
      <c r="C67" s="31"/>
      <c r="D67" s="69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70"/>
      <c r="AA67" s="31"/>
      <c r="AB67" s="31"/>
      <c r="AC67" s="69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70"/>
      <c r="AP67" s="31"/>
      <c r="AQ67" s="29"/>
    </row>
    <row r="68">
      <c r="B68" s="26"/>
      <c r="C68" s="31"/>
      <c r="D68" s="69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70"/>
      <c r="AA68" s="31"/>
      <c r="AB68" s="31"/>
      <c r="AC68" s="69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70"/>
      <c r="AP68" s="31"/>
      <c r="AQ68" s="29"/>
    </row>
    <row r="69" s="1" customFormat="1">
      <c r="B69" s="46"/>
      <c r="C69" s="47"/>
      <c r="D69" s="71" t="s">
        <v>57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3" t="s">
        <v>58</v>
      </c>
      <c r="S69" s="72"/>
      <c r="T69" s="72"/>
      <c r="U69" s="72"/>
      <c r="V69" s="72"/>
      <c r="W69" s="72"/>
      <c r="X69" s="72"/>
      <c r="Y69" s="72"/>
      <c r="Z69" s="74"/>
      <c r="AA69" s="47"/>
      <c r="AB69" s="47"/>
      <c r="AC69" s="71" t="s">
        <v>57</v>
      </c>
      <c r="AD69" s="72"/>
      <c r="AE69" s="72"/>
      <c r="AF69" s="72"/>
      <c r="AG69" s="72"/>
      <c r="AH69" s="72"/>
      <c r="AI69" s="72"/>
      <c r="AJ69" s="72"/>
      <c r="AK69" s="72"/>
      <c r="AL69" s="72"/>
      <c r="AM69" s="73" t="s">
        <v>58</v>
      </c>
      <c r="AN69" s="72"/>
      <c r="AO69" s="74"/>
      <c r="AP69" s="47"/>
      <c r="AQ69" s="48"/>
    </row>
    <row r="70" s="1" customFormat="1" ht="6.96" customHeight="1"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8"/>
    </row>
    <row r="71" s="1" customFormat="1" ht="6.96" customHeight="1"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7"/>
    </row>
    <row r="75" s="1" customFormat="1" ht="6.96" customHeight="1">
      <c r="B75" s="78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80"/>
    </row>
    <row r="76" s="1" customFormat="1" ht="36.96" customHeight="1">
      <c r="B76" s="46"/>
      <c r="C76" s="27" t="s">
        <v>61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48"/>
    </row>
    <row r="77" s="3" customFormat="1" ht="14.4" customHeight="1">
      <c r="B77" s="81"/>
      <c r="C77" s="38" t="s">
        <v>16</v>
      </c>
      <c r="D77" s="82"/>
      <c r="E77" s="82"/>
      <c r="F77" s="82"/>
      <c r="G77" s="82"/>
      <c r="H77" s="82"/>
      <c r="I77" s="82"/>
      <c r="J77" s="82"/>
      <c r="K77" s="82"/>
      <c r="L77" s="82" t="str">
        <f>K5</f>
        <v>1473</v>
      </c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3"/>
    </row>
    <row r="78" s="4" customFormat="1" ht="36.96" customHeight="1">
      <c r="B78" s="84"/>
      <c r="C78" s="85" t="s">
        <v>19</v>
      </c>
      <c r="D78" s="86"/>
      <c r="E78" s="86"/>
      <c r="F78" s="86"/>
      <c r="G78" s="86"/>
      <c r="H78" s="86"/>
      <c r="I78" s="86"/>
      <c r="J78" s="86"/>
      <c r="K78" s="86"/>
      <c r="L78" s="87" t="str">
        <f>K6</f>
        <v xml:space="preserve">Renovace fasády ZŠ  v Bílem Kostele</v>
      </c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8"/>
    </row>
    <row r="79" s="1" customFormat="1" ht="6.96" customHeight="1"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8"/>
    </row>
    <row r="80" s="1" customFormat="1">
      <c r="B80" s="46"/>
      <c r="C80" s="38" t="s">
        <v>24</v>
      </c>
      <c r="D80" s="47"/>
      <c r="E80" s="47"/>
      <c r="F80" s="47"/>
      <c r="G80" s="47"/>
      <c r="H80" s="47"/>
      <c r="I80" s="47"/>
      <c r="J80" s="47"/>
      <c r="K80" s="47"/>
      <c r="L80" s="89" t="str">
        <f>IF(K8="","",K8)</f>
        <v>Bílý Kostel</v>
      </c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38" t="s">
        <v>26</v>
      </c>
      <c r="AJ80" s="47"/>
      <c r="AK80" s="47"/>
      <c r="AL80" s="47"/>
      <c r="AM80" s="90" t="str">
        <f> IF(AN8= "","",AN8)</f>
        <v>26. 3. 2018</v>
      </c>
      <c r="AN80" s="47"/>
      <c r="AO80" s="47"/>
      <c r="AP80" s="47"/>
      <c r="AQ80" s="48"/>
    </row>
    <row r="81" s="1" customFormat="1" ht="6.96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8"/>
    </row>
    <row r="82" s="1" customFormat="1">
      <c r="B82" s="46"/>
      <c r="C82" s="38" t="s">
        <v>28</v>
      </c>
      <c r="D82" s="47"/>
      <c r="E82" s="47"/>
      <c r="F82" s="47"/>
      <c r="G82" s="47"/>
      <c r="H82" s="47"/>
      <c r="I82" s="47"/>
      <c r="J82" s="47"/>
      <c r="K82" s="47"/>
      <c r="L82" s="82" t="str">
        <f>IF(E11= "","",E11)</f>
        <v>Obec Bílý Kostel nad Nisou</v>
      </c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38" t="s">
        <v>36</v>
      </c>
      <c r="AJ82" s="47"/>
      <c r="AK82" s="47"/>
      <c r="AL82" s="47"/>
      <c r="AM82" s="82" t="str">
        <f>IF(E17="","",E17)</f>
        <v>API Liberec</v>
      </c>
      <c r="AN82" s="82"/>
      <c r="AO82" s="82"/>
      <c r="AP82" s="82"/>
      <c r="AQ82" s="48"/>
      <c r="AS82" s="91" t="s">
        <v>62</v>
      </c>
      <c r="AT82" s="92"/>
      <c r="AU82" s="93"/>
      <c r="AV82" s="93"/>
      <c r="AW82" s="93"/>
      <c r="AX82" s="93"/>
      <c r="AY82" s="93"/>
      <c r="AZ82" s="93"/>
      <c r="BA82" s="93"/>
      <c r="BB82" s="93"/>
      <c r="BC82" s="93"/>
      <c r="BD82" s="94"/>
    </row>
    <row r="83" s="1" customFormat="1">
      <c r="B83" s="46"/>
      <c r="C83" s="38" t="s">
        <v>34</v>
      </c>
      <c r="D83" s="47"/>
      <c r="E83" s="47"/>
      <c r="F83" s="47"/>
      <c r="G83" s="47"/>
      <c r="H83" s="47"/>
      <c r="I83" s="47"/>
      <c r="J83" s="47"/>
      <c r="K83" s="47"/>
      <c r="L83" s="82" t="str">
        <f>IF(E14= "Vyplň údaj","",E14)</f>
        <v/>
      </c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38" t="s">
        <v>39</v>
      </c>
      <c r="AJ83" s="47"/>
      <c r="AK83" s="47"/>
      <c r="AL83" s="47"/>
      <c r="AM83" s="82" t="str">
        <f>IF(E20="","",E20)</f>
        <v xml:space="preserve"> </v>
      </c>
      <c r="AN83" s="82"/>
      <c r="AO83" s="82"/>
      <c r="AP83" s="82"/>
      <c r="AQ83" s="48"/>
      <c r="AS83" s="95"/>
      <c r="AT83" s="96"/>
      <c r="AU83" s="97"/>
      <c r="AV83" s="97"/>
      <c r="AW83" s="97"/>
      <c r="AX83" s="97"/>
      <c r="AY83" s="97"/>
      <c r="AZ83" s="97"/>
      <c r="BA83" s="97"/>
      <c r="BB83" s="97"/>
      <c r="BC83" s="97"/>
      <c r="BD83" s="98"/>
    </row>
    <row r="84" s="1" customFormat="1" ht="10.8" customHeight="1">
      <c r="B84" s="46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8"/>
      <c r="AS84" s="99"/>
      <c r="AT84" s="54"/>
      <c r="AU84" s="47"/>
      <c r="AV84" s="47"/>
      <c r="AW84" s="47"/>
      <c r="AX84" s="47"/>
      <c r="AY84" s="47"/>
      <c r="AZ84" s="47"/>
      <c r="BA84" s="47"/>
      <c r="BB84" s="47"/>
      <c r="BC84" s="47"/>
      <c r="BD84" s="100"/>
    </row>
    <row r="85" s="1" customFormat="1" ht="29.28" customHeight="1">
      <c r="B85" s="46"/>
      <c r="C85" s="101" t="s">
        <v>63</v>
      </c>
      <c r="D85" s="102"/>
      <c r="E85" s="102"/>
      <c r="F85" s="102"/>
      <c r="G85" s="102"/>
      <c r="H85" s="103"/>
      <c r="I85" s="104" t="s">
        <v>64</v>
      </c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4" t="s">
        <v>65</v>
      </c>
      <c r="AH85" s="102"/>
      <c r="AI85" s="102"/>
      <c r="AJ85" s="102"/>
      <c r="AK85" s="102"/>
      <c r="AL85" s="102"/>
      <c r="AM85" s="102"/>
      <c r="AN85" s="104" t="s">
        <v>66</v>
      </c>
      <c r="AO85" s="102"/>
      <c r="AP85" s="105"/>
      <c r="AQ85" s="48"/>
      <c r="AS85" s="106" t="s">
        <v>67</v>
      </c>
      <c r="AT85" s="107" t="s">
        <v>68</v>
      </c>
      <c r="AU85" s="107" t="s">
        <v>69</v>
      </c>
      <c r="AV85" s="107" t="s">
        <v>70</v>
      </c>
      <c r="AW85" s="107" t="s">
        <v>71</v>
      </c>
      <c r="AX85" s="107" t="s">
        <v>72</v>
      </c>
      <c r="AY85" s="107" t="s">
        <v>73</v>
      </c>
      <c r="AZ85" s="107" t="s">
        <v>74</v>
      </c>
      <c r="BA85" s="107" t="s">
        <v>75</v>
      </c>
      <c r="BB85" s="107" t="s">
        <v>76</v>
      </c>
      <c r="BC85" s="107" t="s">
        <v>77</v>
      </c>
      <c r="BD85" s="108" t="s">
        <v>78</v>
      </c>
    </row>
    <row r="86" s="1" customFormat="1" ht="10.8" customHeight="1">
      <c r="B86" s="46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8"/>
      <c r="AS86" s="109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8"/>
    </row>
    <row r="87" s="4" customFormat="1" ht="32.4" customHeight="1">
      <c r="B87" s="84"/>
      <c r="C87" s="110" t="s">
        <v>79</v>
      </c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2">
        <f>ROUND(SUM(AG88:AG90),2)</f>
        <v>0</v>
      </c>
      <c r="AH87" s="112"/>
      <c r="AI87" s="112"/>
      <c r="AJ87" s="112"/>
      <c r="AK87" s="112"/>
      <c r="AL87" s="112"/>
      <c r="AM87" s="112"/>
      <c r="AN87" s="113">
        <f>SUM(AG87,AT87)</f>
        <v>0</v>
      </c>
      <c r="AO87" s="113"/>
      <c r="AP87" s="113"/>
      <c r="AQ87" s="88"/>
      <c r="AS87" s="114">
        <f>ROUND(SUM(AS88:AS90),2)</f>
        <v>0</v>
      </c>
      <c r="AT87" s="115">
        <f>ROUND(SUM(AV87:AW87),2)</f>
        <v>0</v>
      </c>
      <c r="AU87" s="116">
        <f>ROUND(SUM(AU88:AU90),5)</f>
        <v>0</v>
      </c>
      <c r="AV87" s="115">
        <f>ROUND(AZ87*L31,2)</f>
        <v>0</v>
      </c>
      <c r="AW87" s="115">
        <f>ROUND(BA87*L32,2)</f>
        <v>0</v>
      </c>
      <c r="AX87" s="115">
        <f>ROUND(BB87*L31,2)</f>
        <v>0</v>
      </c>
      <c r="AY87" s="115">
        <f>ROUND(BC87*L32,2)</f>
        <v>0</v>
      </c>
      <c r="AZ87" s="115">
        <f>ROUND(SUM(AZ88:AZ90),2)</f>
        <v>0</v>
      </c>
      <c r="BA87" s="115">
        <f>ROUND(SUM(BA88:BA90),2)</f>
        <v>0</v>
      </c>
      <c r="BB87" s="115">
        <f>ROUND(SUM(BB88:BB90),2)</f>
        <v>0</v>
      </c>
      <c r="BC87" s="115">
        <f>ROUND(SUM(BC88:BC90),2)</f>
        <v>0</v>
      </c>
      <c r="BD87" s="117">
        <f>ROUND(SUM(BD88:BD90),2)</f>
        <v>0</v>
      </c>
      <c r="BS87" s="118" t="s">
        <v>80</v>
      </c>
      <c r="BT87" s="118" t="s">
        <v>81</v>
      </c>
      <c r="BU87" s="119" t="s">
        <v>82</v>
      </c>
      <c r="BV87" s="118" t="s">
        <v>83</v>
      </c>
      <c r="BW87" s="118" t="s">
        <v>84</v>
      </c>
      <c r="BX87" s="118" t="s">
        <v>85</v>
      </c>
    </row>
    <row r="88" s="5" customFormat="1" ht="16.5" customHeight="1">
      <c r="A88" s="120" t="s">
        <v>86</v>
      </c>
      <c r="B88" s="121"/>
      <c r="C88" s="122"/>
      <c r="D88" s="123" t="s">
        <v>87</v>
      </c>
      <c r="E88" s="123"/>
      <c r="F88" s="123"/>
      <c r="G88" s="123"/>
      <c r="H88" s="123"/>
      <c r="I88" s="124"/>
      <c r="J88" s="123" t="s">
        <v>88</v>
      </c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5">
        <f>'1 - SO 01- Hlavní budova'!M30</f>
        <v>0</v>
      </c>
      <c r="AH88" s="124"/>
      <c r="AI88" s="124"/>
      <c r="AJ88" s="124"/>
      <c r="AK88" s="124"/>
      <c r="AL88" s="124"/>
      <c r="AM88" s="124"/>
      <c r="AN88" s="125">
        <f>SUM(AG88,AT88)</f>
        <v>0</v>
      </c>
      <c r="AO88" s="124"/>
      <c r="AP88" s="124"/>
      <c r="AQ88" s="126"/>
      <c r="AS88" s="127">
        <f>'1 - SO 01- Hlavní budova'!M28</f>
        <v>0</v>
      </c>
      <c r="AT88" s="128">
        <f>ROUND(SUM(AV88:AW88),2)</f>
        <v>0</v>
      </c>
      <c r="AU88" s="129">
        <f>'1 - SO 01- Hlavní budova'!W129</f>
        <v>0</v>
      </c>
      <c r="AV88" s="128">
        <f>'1 - SO 01- Hlavní budova'!M32</f>
        <v>0</v>
      </c>
      <c r="AW88" s="128">
        <f>'1 - SO 01- Hlavní budova'!M33</f>
        <v>0</v>
      </c>
      <c r="AX88" s="128">
        <f>'1 - SO 01- Hlavní budova'!M34</f>
        <v>0</v>
      </c>
      <c r="AY88" s="128">
        <f>'1 - SO 01- Hlavní budova'!M35</f>
        <v>0</v>
      </c>
      <c r="AZ88" s="128">
        <f>'1 - SO 01- Hlavní budova'!H32</f>
        <v>0</v>
      </c>
      <c r="BA88" s="128">
        <f>'1 - SO 01- Hlavní budova'!H33</f>
        <v>0</v>
      </c>
      <c r="BB88" s="128">
        <f>'1 - SO 01- Hlavní budova'!H34</f>
        <v>0</v>
      </c>
      <c r="BC88" s="128">
        <f>'1 - SO 01- Hlavní budova'!H35</f>
        <v>0</v>
      </c>
      <c r="BD88" s="130">
        <f>'1 - SO 01- Hlavní budova'!H36</f>
        <v>0</v>
      </c>
      <c r="BT88" s="131" t="s">
        <v>87</v>
      </c>
      <c r="BV88" s="131" t="s">
        <v>83</v>
      </c>
      <c r="BW88" s="131" t="s">
        <v>89</v>
      </c>
      <c r="BX88" s="131" t="s">
        <v>84</v>
      </c>
    </row>
    <row r="89" s="5" customFormat="1" ht="16.5" customHeight="1">
      <c r="A89" s="120" t="s">
        <v>86</v>
      </c>
      <c r="B89" s="121"/>
      <c r="C89" s="122"/>
      <c r="D89" s="123" t="s">
        <v>90</v>
      </c>
      <c r="E89" s="123"/>
      <c r="F89" s="123"/>
      <c r="G89" s="123"/>
      <c r="H89" s="123"/>
      <c r="I89" s="124"/>
      <c r="J89" s="123" t="s">
        <v>91</v>
      </c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5">
        <f>'2 - SO 02 -Přístavek'!M30</f>
        <v>0</v>
      </c>
      <c r="AH89" s="124"/>
      <c r="AI89" s="124"/>
      <c r="AJ89" s="124"/>
      <c r="AK89" s="124"/>
      <c r="AL89" s="124"/>
      <c r="AM89" s="124"/>
      <c r="AN89" s="125">
        <f>SUM(AG89,AT89)</f>
        <v>0</v>
      </c>
      <c r="AO89" s="124"/>
      <c r="AP89" s="124"/>
      <c r="AQ89" s="126"/>
      <c r="AS89" s="127">
        <f>'2 - SO 02 -Přístavek'!M28</f>
        <v>0</v>
      </c>
      <c r="AT89" s="128">
        <f>ROUND(SUM(AV89:AW89),2)</f>
        <v>0</v>
      </c>
      <c r="AU89" s="129">
        <f>'2 - SO 02 -Přístavek'!W129</f>
        <v>0</v>
      </c>
      <c r="AV89" s="128">
        <f>'2 - SO 02 -Přístavek'!M32</f>
        <v>0</v>
      </c>
      <c r="AW89" s="128">
        <f>'2 - SO 02 -Přístavek'!M33</f>
        <v>0</v>
      </c>
      <c r="AX89" s="128">
        <f>'2 - SO 02 -Přístavek'!M34</f>
        <v>0</v>
      </c>
      <c r="AY89" s="128">
        <f>'2 - SO 02 -Přístavek'!M35</f>
        <v>0</v>
      </c>
      <c r="AZ89" s="128">
        <f>'2 - SO 02 -Přístavek'!H32</f>
        <v>0</v>
      </c>
      <c r="BA89" s="128">
        <f>'2 - SO 02 -Přístavek'!H33</f>
        <v>0</v>
      </c>
      <c r="BB89" s="128">
        <f>'2 - SO 02 -Přístavek'!H34</f>
        <v>0</v>
      </c>
      <c r="BC89" s="128">
        <f>'2 - SO 02 -Přístavek'!H35</f>
        <v>0</v>
      </c>
      <c r="BD89" s="130">
        <f>'2 - SO 02 -Přístavek'!H36</f>
        <v>0</v>
      </c>
      <c r="BT89" s="131" t="s">
        <v>87</v>
      </c>
      <c r="BV89" s="131" t="s">
        <v>83</v>
      </c>
      <c r="BW89" s="131" t="s">
        <v>92</v>
      </c>
      <c r="BX89" s="131" t="s">
        <v>84</v>
      </c>
    </row>
    <row r="90" s="5" customFormat="1" ht="16.5" customHeight="1">
      <c r="A90" s="120" t="s">
        <v>86</v>
      </c>
      <c r="B90" s="121"/>
      <c r="C90" s="122"/>
      <c r="D90" s="123" t="s">
        <v>93</v>
      </c>
      <c r="E90" s="123"/>
      <c r="F90" s="123"/>
      <c r="G90" s="123"/>
      <c r="H90" s="123"/>
      <c r="I90" s="124"/>
      <c r="J90" s="123" t="s">
        <v>94</v>
      </c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5">
        <f>'3 - VRN'!M30</f>
        <v>0</v>
      </c>
      <c r="AH90" s="124"/>
      <c r="AI90" s="124"/>
      <c r="AJ90" s="124"/>
      <c r="AK90" s="124"/>
      <c r="AL90" s="124"/>
      <c r="AM90" s="124"/>
      <c r="AN90" s="125">
        <f>SUM(AG90,AT90)</f>
        <v>0</v>
      </c>
      <c r="AO90" s="124"/>
      <c r="AP90" s="124"/>
      <c r="AQ90" s="126"/>
      <c r="AS90" s="132">
        <f>'3 - VRN'!M28</f>
        <v>0</v>
      </c>
      <c r="AT90" s="133">
        <f>ROUND(SUM(AV90:AW90),2)</f>
        <v>0</v>
      </c>
      <c r="AU90" s="134">
        <f>'3 - VRN'!W120</f>
        <v>0</v>
      </c>
      <c r="AV90" s="133">
        <f>'3 - VRN'!M32</f>
        <v>0</v>
      </c>
      <c r="AW90" s="133">
        <f>'3 - VRN'!M33</f>
        <v>0</v>
      </c>
      <c r="AX90" s="133">
        <f>'3 - VRN'!M34</f>
        <v>0</v>
      </c>
      <c r="AY90" s="133">
        <f>'3 - VRN'!M35</f>
        <v>0</v>
      </c>
      <c r="AZ90" s="133">
        <f>'3 - VRN'!H32</f>
        <v>0</v>
      </c>
      <c r="BA90" s="133">
        <f>'3 - VRN'!H33</f>
        <v>0</v>
      </c>
      <c r="BB90" s="133">
        <f>'3 - VRN'!H34</f>
        <v>0</v>
      </c>
      <c r="BC90" s="133">
        <f>'3 - VRN'!H35</f>
        <v>0</v>
      </c>
      <c r="BD90" s="135">
        <f>'3 - VRN'!H36</f>
        <v>0</v>
      </c>
      <c r="BT90" s="131" t="s">
        <v>87</v>
      </c>
      <c r="BV90" s="131" t="s">
        <v>83</v>
      </c>
      <c r="BW90" s="131" t="s">
        <v>95</v>
      </c>
      <c r="BX90" s="131" t="s">
        <v>84</v>
      </c>
    </row>
    <row r="91">
      <c r="B91" s="26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29"/>
    </row>
    <row r="92" s="1" customFormat="1" ht="30" customHeight="1">
      <c r="B92" s="46"/>
      <c r="C92" s="110" t="s">
        <v>96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113">
        <f>ROUND(SUM(AG93:AG96),2)</f>
        <v>0</v>
      </c>
      <c r="AH92" s="113"/>
      <c r="AI92" s="113"/>
      <c r="AJ92" s="113"/>
      <c r="AK92" s="113"/>
      <c r="AL92" s="113"/>
      <c r="AM92" s="113"/>
      <c r="AN92" s="113">
        <f>ROUND(SUM(AN93:AN96),2)</f>
        <v>0</v>
      </c>
      <c r="AO92" s="113"/>
      <c r="AP92" s="113"/>
      <c r="AQ92" s="48"/>
      <c r="AS92" s="106" t="s">
        <v>97</v>
      </c>
      <c r="AT92" s="107" t="s">
        <v>98</v>
      </c>
      <c r="AU92" s="107" t="s">
        <v>45</v>
      </c>
      <c r="AV92" s="108" t="s">
        <v>68</v>
      </c>
    </row>
    <row r="93" s="1" customFormat="1" ht="19.92" customHeight="1">
      <c r="B93" s="46"/>
      <c r="C93" s="47"/>
      <c r="D93" s="136" t="s">
        <v>99</v>
      </c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137">
        <f>ROUND(AG87*AS93,2)</f>
        <v>0</v>
      </c>
      <c r="AH93" s="138"/>
      <c r="AI93" s="138"/>
      <c r="AJ93" s="138"/>
      <c r="AK93" s="138"/>
      <c r="AL93" s="138"/>
      <c r="AM93" s="138"/>
      <c r="AN93" s="138">
        <f>ROUND(AG93+AV93,2)</f>
        <v>0</v>
      </c>
      <c r="AO93" s="138"/>
      <c r="AP93" s="138"/>
      <c r="AQ93" s="48"/>
      <c r="AS93" s="139">
        <v>0</v>
      </c>
      <c r="AT93" s="140" t="s">
        <v>100</v>
      </c>
      <c r="AU93" s="140" t="s">
        <v>46</v>
      </c>
      <c r="AV93" s="141">
        <f>ROUND(IF(AU93="základní",AG93*L31,IF(AU93="snížená",AG93*L32,0)),2)</f>
        <v>0</v>
      </c>
      <c r="BV93" s="22" t="s">
        <v>101</v>
      </c>
      <c r="BY93" s="142">
        <f>IF(AU93="základní",AV93,0)</f>
        <v>0</v>
      </c>
      <c r="BZ93" s="142">
        <f>IF(AU93="snížená",AV93,0)</f>
        <v>0</v>
      </c>
      <c r="CA93" s="142">
        <v>0</v>
      </c>
      <c r="CB93" s="142">
        <v>0</v>
      </c>
      <c r="CC93" s="142">
        <v>0</v>
      </c>
      <c r="CD93" s="142">
        <f>IF(AU93="základní",AG93,0)</f>
        <v>0</v>
      </c>
      <c r="CE93" s="142">
        <f>IF(AU93="snížená",AG93,0)</f>
        <v>0</v>
      </c>
      <c r="CF93" s="142">
        <f>IF(AU93="zákl. přenesená",AG93,0)</f>
        <v>0</v>
      </c>
      <c r="CG93" s="142">
        <f>IF(AU93="sníž. přenesená",AG93,0)</f>
        <v>0</v>
      </c>
      <c r="CH93" s="142">
        <f>IF(AU93="nulová",AG93,0)</f>
        <v>0</v>
      </c>
      <c r="CI93" s="22">
        <f>IF(AU93="základní",1,IF(AU93="snížená",2,IF(AU93="zákl. přenesená",4,IF(AU93="sníž. přenesená",5,3))))</f>
        <v>1</v>
      </c>
      <c r="CJ93" s="22">
        <f>IF(AT93="stavební čast",1,IF(8893="investiční čast",2,3))</f>
        <v>1</v>
      </c>
      <c r="CK93" s="22" t="str">
        <f>IF(D93="Vyplň vlastní","","x")</f>
        <v>x</v>
      </c>
    </row>
    <row r="94" s="1" customFormat="1" ht="19.92" customHeight="1">
      <c r="B94" s="46"/>
      <c r="C94" s="47"/>
      <c r="D94" s="143" t="s">
        <v>102</v>
      </c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47"/>
      <c r="AD94" s="47"/>
      <c r="AE94" s="47"/>
      <c r="AF94" s="47"/>
      <c r="AG94" s="137">
        <f>AG87*AS94</f>
        <v>0</v>
      </c>
      <c r="AH94" s="138"/>
      <c r="AI94" s="138"/>
      <c r="AJ94" s="138"/>
      <c r="AK94" s="138"/>
      <c r="AL94" s="138"/>
      <c r="AM94" s="138"/>
      <c r="AN94" s="138">
        <f>AG94+AV94</f>
        <v>0</v>
      </c>
      <c r="AO94" s="138"/>
      <c r="AP94" s="138"/>
      <c r="AQ94" s="48"/>
      <c r="AS94" s="144">
        <v>0</v>
      </c>
      <c r="AT94" s="145" t="s">
        <v>100</v>
      </c>
      <c r="AU94" s="145" t="s">
        <v>46</v>
      </c>
      <c r="AV94" s="146">
        <f>ROUND(IF(AU94="nulová",0,IF(OR(AU94="základní",AU94="zákl. přenesená"),AG94*L31,AG94*L32)),2)</f>
        <v>0</v>
      </c>
      <c r="BV94" s="22" t="s">
        <v>103</v>
      </c>
      <c r="BY94" s="142">
        <f>IF(AU94="základní",AV94,0)</f>
        <v>0</v>
      </c>
      <c r="BZ94" s="142">
        <f>IF(AU94="snížená",AV94,0)</f>
        <v>0</v>
      </c>
      <c r="CA94" s="142">
        <f>IF(AU94="zákl. přenesená",AV94,0)</f>
        <v>0</v>
      </c>
      <c r="CB94" s="142">
        <f>IF(AU94="sníž. přenesená",AV94,0)</f>
        <v>0</v>
      </c>
      <c r="CC94" s="142">
        <f>IF(AU94="nulová",AV94,0)</f>
        <v>0</v>
      </c>
      <c r="CD94" s="142">
        <f>IF(AU94="základní",AG94,0)</f>
        <v>0</v>
      </c>
      <c r="CE94" s="142">
        <f>IF(AU94="snížená",AG94,0)</f>
        <v>0</v>
      </c>
      <c r="CF94" s="142">
        <f>IF(AU94="zákl. přenesená",AG94,0)</f>
        <v>0</v>
      </c>
      <c r="CG94" s="142">
        <f>IF(AU94="sníž. přenesená",AG94,0)</f>
        <v>0</v>
      </c>
      <c r="CH94" s="142">
        <f>IF(AU94="nulová",AG94,0)</f>
        <v>0</v>
      </c>
      <c r="CI94" s="22">
        <f>IF(AU94="základní",1,IF(AU94="snížená",2,IF(AU94="zákl. přenesená",4,IF(AU94="sníž. přenesená",5,3))))</f>
        <v>1</v>
      </c>
      <c r="CJ94" s="22">
        <f>IF(AT94="stavební čast",1,IF(8894="investiční čast",2,3))</f>
        <v>1</v>
      </c>
      <c r="CK94" s="22" t="str">
        <f>IF(D94="Vyplň vlastní","","x")</f>
        <v/>
      </c>
    </row>
    <row r="95" s="1" customFormat="1" ht="19.92" customHeight="1">
      <c r="B95" s="46"/>
      <c r="C95" s="47"/>
      <c r="D95" s="143" t="s">
        <v>102</v>
      </c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47"/>
      <c r="AD95" s="47"/>
      <c r="AE95" s="47"/>
      <c r="AF95" s="47"/>
      <c r="AG95" s="137">
        <f>AG87*AS95</f>
        <v>0</v>
      </c>
      <c r="AH95" s="138"/>
      <c r="AI95" s="138"/>
      <c r="AJ95" s="138"/>
      <c r="AK95" s="138"/>
      <c r="AL95" s="138"/>
      <c r="AM95" s="138"/>
      <c r="AN95" s="138">
        <f>AG95+AV95</f>
        <v>0</v>
      </c>
      <c r="AO95" s="138"/>
      <c r="AP95" s="138"/>
      <c r="AQ95" s="48"/>
      <c r="AS95" s="144">
        <v>0</v>
      </c>
      <c r="AT95" s="145" t="s">
        <v>100</v>
      </c>
      <c r="AU95" s="145" t="s">
        <v>46</v>
      </c>
      <c r="AV95" s="146">
        <f>ROUND(IF(AU95="nulová",0,IF(OR(AU95="základní",AU95="zákl. přenesená"),AG95*L31,AG95*L32)),2)</f>
        <v>0</v>
      </c>
      <c r="BV95" s="22" t="s">
        <v>103</v>
      </c>
      <c r="BY95" s="142">
        <f>IF(AU95="základní",AV95,0)</f>
        <v>0</v>
      </c>
      <c r="BZ95" s="142">
        <f>IF(AU95="snížená",AV95,0)</f>
        <v>0</v>
      </c>
      <c r="CA95" s="142">
        <f>IF(AU95="zákl. přenesená",AV95,0)</f>
        <v>0</v>
      </c>
      <c r="CB95" s="142">
        <f>IF(AU95="sníž. přenesená",AV95,0)</f>
        <v>0</v>
      </c>
      <c r="CC95" s="142">
        <f>IF(AU95="nulová",AV95,0)</f>
        <v>0</v>
      </c>
      <c r="CD95" s="142">
        <f>IF(AU95="základní",AG95,0)</f>
        <v>0</v>
      </c>
      <c r="CE95" s="142">
        <f>IF(AU95="snížená",AG95,0)</f>
        <v>0</v>
      </c>
      <c r="CF95" s="142">
        <f>IF(AU95="zákl. přenesená",AG95,0)</f>
        <v>0</v>
      </c>
      <c r="CG95" s="142">
        <f>IF(AU95="sníž. přenesená",AG95,0)</f>
        <v>0</v>
      </c>
      <c r="CH95" s="142">
        <f>IF(AU95="nulová",AG95,0)</f>
        <v>0</v>
      </c>
      <c r="CI95" s="22">
        <f>IF(AU95="základní",1,IF(AU95="snížená",2,IF(AU95="zákl. přenesená",4,IF(AU95="sníž. přenesená",5,3))))</f>
        <v>1</v>
      </c>
      <c r="CJ95" s="22">
        <f>IF(AT95="stavební čast",1,IF(8895="investiční čast",2,3))</f>
        <v>1</v>
      </c>
      <c r="CK95" s="22" t="str">
        <f>IF(D95="Vyplň vlastní","","x")</f>
        <v/>
      </c>
    </row>
    <row r="96" s="1" customFormat="1" ht="19.92" customHeight="1">
      <c r="B96" s="46"/>
      <c r="C96" s="47"/>
      <c r="D96" s="143" t="s">
        <v>102</v>
      </c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47"/>
      <c r="AD96" s="47"/>
      <c r="AE96" s="47"/>
      <c r="AF96" s="47"/>
      <c r="AG96" s="137">
        <f>AG87*AS96</f>
        <v>0</v>
      </c>
      <c r="AH96" s="138"/>
      <c r="AI96" s="138"/>
      <c r="AJ96" s="138"/>
      <c r="AK96" s="138"/>
      <c r="AL96" s="138"/>
      <c r="AM96" s="138"/>
      <c r="AN96" s="138">
        <f>AG96+AV96</f>
        <v>0</v>
      </c>
      <c r="AO96" s="138"/>
      <c r="AP96" s="138"/>
      <c r="AQ96" s="48"/>
      <c r="AS96" s="147">
        <v>0</v>
      </c>
      <c r="AT96" s="148" t="s">
        <v>100</v>
      </c>
      <c r="AU96" s="148" t="s">
        <v>46</v>
      </c>
      <c r="AV96" s="149">
        <f>ROUND(IF(AU96="nulová",0,IF(OR(AU96="základní",AU96="zákl. přenesená"),AG96*L31,AG96*L32)),2)</f>
        <v>0</v>
      </c>
      <c r="BV96" s="22" t="s">
        <v>103</v>
      </c>
      <c r="BY96" s="142">
        <f>IF(AU96="základní",AV96,0)</f>
        <v>0</v>
      </c>
      <c r="BZ96" s="142">
        <f>IF(AU96="snížená",AV96,0)</f>
        <v>0</v>
      </c>
      <c r="CA96" s="142">
        <f>IF(AU96="zákl. přenesená",AV96,0)</f>
        <v>0</v>
      </c>
      <c r="CB96" s="142">
        <f>IF(AU96="sníž. přenesená",AV96,0)</f>
        <v>0</v>
      </c>
      <c r="CC96" s="142">
        <f>IF(AU96="nulová",AV96,0)</f>
        <v>0</v>
      </c>
      <c r="CD96" s="142">
        <f>IF(AU96="základní",AG96,0)</f>
        <v>0</v>
      </c>
      <c r="CE96" s="142">
        <f>IF(AU96="snížená",AG96,0)</f>
        <v>0</v>
      </c>
      <c r="CF96" s="142">
        <f>IF(AU96="zákl. přenesená",AG96,0)</f>
        <v>0</v>
      </c>
      <c r="CG96" s="142">
        <f>IF(AU96="sníž. přenesená",AG96,0)</f>
        <v>0</v>
      </c>
      <c r="CH96" s="142">
        <f>IF(AU96="nulová",AG96,0)</f>
        <v>0</v>
      </c>
      <c r="CI96" s="22">
        <f>IF(AU96="základní",1,IF(AU96="snížená",2,IF(AU96="zákl. přenesená",4,IF(AU96="sníž. přenesená",5,3))))</f>
        <v>1</v>
      </c>
      <c r="CJ96" s="22">
        <f>IF(AT96="stavební čast",1,IF(8896="investiční čast",2,3))</f>
        <v>1</v>
      </c>
      <c r="CK96" s="22" t="str">
        <f>IF(D96="Vyplň vlastní","","x")</f>
        <v/>
      </c>
    </row>
    <row r="97" s="1" customFormat="1" ht="10.8" customHeight="1"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8"/>
    </row>
    <row r="98" s="1" customFormat="1" ht="30" customHeight="1">
      <c r="B98" s="46"/>
      <c r="C98" s="150" t="s">
        <v>104</v>
      </c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2">
        <f>ROUND(AG87+AG92,2)</f>
        <v>0</v>
      </c>
      <c r="AH98" s="152"/>
      <c r="AI98" s="152"/>
      <c r="AJ98" s="152"/>
      <c r="AK98" s="152"/>
      <c r="AL98" s="152"/>
      <c r="AM98" s="152"/>
      <c r="AN98" s="152">
        <f>AN87+AN92</f>
        <v>0</v>
      </c>
      <c r="AO98" s="152"/>
      <c r="AP98" s="152"/>
      <c r="AQ98" s="48"/>
    </row>
    <row r="99" s="1" customFormat="1" ht="6.96" customHeight="1">
      <c r="B99" s="75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7"/>
    </row>
  </sheetData>
  <sheetProtection sheet="1" formatColumns="0" formatRows="0" objects="1" scenarios="1" spinCount="10" saltValue="SIPjmqA+za3yaILl0Ze5Ca4RwezaU0bKCer0/JfhDc6RVFtmzXLKARgIN5FyhK4nQXFllaNqAjj2g1I8NsiV8A==" hashValue="EfFUl7SnIm1D9+cSGqtgKp8gLaJfHOEsfJrfZqPVks9Y0Ma6dO5R12ltR0jV/AI2VtSLfO2dOD9nY7XzqjGzwQ==" algorithmName="SHA-512" password="CC35"/>
  <mergeCells count="66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AG93:AM93"/>
    <mergeCell ref="AN93:AP93"/>
    <mergeCell ref="D94:AB94"/>
    <mergeCell ref="AG94:AM94"/>
    <mergeCell ref="AN94:AP94"/>
    <mergeCell ref="D95:AB95"/>
    <mergeCell ref="AG95:AM95"/>
    <mergeCell ref="AN95:AP95"/>
    <mergeCell ref="D96:AB96"/>
    <mergeCell ref="AG96:AM96"/>
    <mergeCell ref="AN96:AP96"/>
    <mergeCell ref="AG87:AM87"/>
    <mergeCell ref="AN87:AP87"/>
    <mergeCell ref="AG92:AM92"/>
    <mergeCell ref="AN92:AP92"/>
    <mergeCell ref="AG98:AM98"/>
    <mergeCell ref="AN98:AP98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3:AU97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3:AT97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1 - SO 01- Hlavní budova'!C2" display="/"/>
    <hyperlink ref="A89" location="'2 - SO 02 -Přístavek'!C2" display="/"/>
    <hyperlink ref="A90" location="'3 - VRN'!C2" display="/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3"/>
      <c r="B1" s="13"/>
      <c r="C1" s="13"/>
      <c r="D1" s="14" t="s">
        <v>1</v>
      </c>
      <c r="E1" s="13"/>
      <c r="F1" s="15" t="s">
        <v>105</v>
      </c>
      <c r="G1" s="15"/>
      <c r="H1" s="154" t="s">
        <v>106</v>
      </c>
      <c r="I1" s="154"/>
      <c r="J1" s="154"/>
      <c r="K1" s="154"/>
      <c r="L1" s="15" t="s">
        <v>107</v>
      </c>
      <c r="M1" s="13"/>
      <c r="N1" s="13"/>
      <c r="O1" s="14" t="s">
        <v>108</v>
      </c>
      <c r="P1" s="13"/>
      <c r="Q1" s="13"/>
      <c r="R1" s="13"/>
      <c r="S1" s="15" t="s">
        <v>109</v>
      </c>
      <c r="T1" s="15"/>
      <c r="U1" s="153"/>
      <c r="V1" s="15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ht="36.96" customHeight="1">
      <c r="C2" s="19" t="s">
        <v>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S2" s="21" t="s">
        <v>8</v>
      </c>
      <c r="AT2" s="22" t="s">
        <v>89</v>
      </c>
    </row>
    <row r="3" ht="6.96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90</v>
      </c>
    </row>
    <row r="4" ht="36.96" customHeight="1">
      <c r="B4" s="26"/>
      <c r="C4" s="27" t="s">
        <v>110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  <c r="T4" s="20" t="s">
        <v>13</v>
      </c>
      <c r="AT4" s="22" t="s">
        <v>6</v>
      </c>
    </row>
    <row r="5" ht="6.96" customHeight="1">
      <c r="B5" s="26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29"/>
    </row>
    <row r="6" ht="25.44" customHeight="1">
      <c r="B6" s="26"/>
      <c r="C6" s="31"/>
      <c r="D6" s="38" t="s">
        <v>19</v>
      </c>
      <c r="E6" s="31"/>
      <c r="F6" s="155" t="str">
        <f>'Rekapitulace stavby'!K6</f>
        <v xml:space="preserve">Renovace fasády ZŠ  v Bílem Kostele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1"/>
      <c r="R6" s="29"/>
    </row>
    <row r="7" s="1" customFormat="1" ht="32.88" customHeight="1">
      <c r="B7" s="46"/>
      <c r="C7" s="47"/>
      <c r="D7" s="35" t="s">
        <v>111</v>
      </c>
      <c r="E7" s="47"/>
      <c r="F7" s="36" t="s">
        <v>112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</row>
    <row r="8" s="1" customFormat="1" ht="14.4" customHeight="1">
      <c r="B8" s="46"/>
      <c r="C8" s="47"/>
      <c r="D8" s="38" t="s">
        <v>21</v>
      </c>
      <c r="E8" s="47"/>
      <c r="F8" s="33" t="s">
        <v>22</v>
      </c>
      <c r="G8" s="47"/>
      <c r="H8" s="47"/>
      <c r="I8" s="47"/>
      <c r="J8" s="47"/>
      <c r="K8" s="47"/>
      <c r="L8" s="47"/>
      <c r="M8" s="38" t="s">
        <v>23</v>
      </c>
      <c r="N8" s="47"/>
      <c r="O8" s="33" t="s">
        <v>22</v>
      </c>
      <c r="P8" s="47"/>
      <c r="Q8" s="47"/>
      <c r="R8" s="48"/>
    </row>
    <row r="9" s="1" customFormat="1" ht="14.4" customHeight="1">
      <c r="B9" s="46"/>
      <c r="C9" s="47"/>
      <c r="D9" s="38" t="s">
        <v>24</v>
      </c>
      <c r="E9" s="47"/>
      <c r="F9" s="33" t="s">
        <v>25</v>
      </c>
      <c r="G9" s="47"/>
      <c r="H9" s="47"/>
      <c r="I9" s="47"/>
      <c r="J9" s="47"/>
      <c r="K9" s="47"/>
      <c r="L9" s="47"/>
      <c r="M9" s="38" t="s">
        <v>26</v>
      </c>
      <c r="N9" s="47"/>
      <c r="O9" s="156" t="str">
        <f>'Rekapitulace stavby'!AN8</f>
        <v>26. 3. 2018</v>
      </c>
      <c r="P9" s="90"/>
      <c r="Q9" s="47"/>
      <c r="R9" s="48"/>
    </row>
    <row r="10" s="1" customFormat="1" ht="10.8" customHeight="1"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</row>
    <row r="11" s="1" customFormat="1" ht="14.4" customHeight="1">
      <c r="B11" s="46"/>
      <c r="C11" s="47"/>
      <c r="D11" s="38" t="s">
        <v>28</v>
      </c>
      <c r="E11" s="47"/>
      <c r="F11" s="47"/>
      <c r="G11" s="47"/>
      <c r="H11" s="47"/>
      <c r="I11" s="47"/>
      <c r="J11" s="47"/>
      <c r="K11" s="47"/>
      <c r="L11" s="47"/>
      <c r="M11" s="38" t="s">
        <v>29</v>
      </c>
      <c r="N11" s="47"/>
      <c r="O11" s="33" t="s">
        <v>22</v>
      </c>
      <c r="P11" s="33"/>
      <c r="Q11" s="47"/>
      <c r="R11" s="48"/>
    </row>
    <row r="12" s="1" customFormat="1" ht="18" customHeight="1">
      <c r="B12" s="46"/>
      <c r="C12" s="47"/>
      <c r="D12" s="47"/>
      <c r="E12" s="33" t="s">
        <v>31</v>
      </c>
      <c r="F12" s="47"/>
      <c r="G12" s="47"/>
      <c r="H12" s="47"/>
      <c r="I12" s="47"/>
      <c r="J12" s="47"/>
      <c r="K12" s="47"/>
      <c r="L12" s="47"/>
      <c r="M12" s="38" t="s">
        <v>32</v>
      </c>
      <c r="N12" s="47"/>
      <c r="O12" s="33" t="s">
        <v>22</v>
      </c>
      <c r="P12" s="33"/>
      <c r="Q12" s="47"/>
      <c r="R12" s="48"/>
    </row>
    <row r="13" s="1" customFormat="1" ht="6.96" customHeight="1"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</row>
    <row r="14" s="1" customFormat="1" ht="14.4" customHeight="1">
      <c r="B14" s="46"/>
      <c r="C14" s="47"/>
      <c r="D14" s="38" t="s">
        <v>34</v>
      </c>
      <c r="E14" s="47"/>
      <c r="F14" s="47"/>
      <c r="G14" s="47"/>
      <c r="H14" s="47"/>
      <c r="I14" s="47"/>
      <c r="J14" s="47"/>
      <c r="K14" s="47"/>
      <c r="L14" s="47"/>
      <c r="M14" s="38" t="s">
        <v>29</v>
      </c>
      <c r="N14" s="47"/>
      <c r="O14" s="39" t="str">
        <f>IF('Rekapitulace stavby'!AN13="","",'Rekapitulace stavby'!AN13)</f>
        <v>Vyplň údaj</v>
      </c>
      <c r="P14" s="33"/>
      <c r="Q14" s="47"/>
      <c r="R14" s="48"/>
    </row>
    <row r="15" s="1" customFormat="1" ht="18" customHeight="1">
      <c r="B15" s="46"/>
      <c r="C15" s="47"/>
      <c r="D15" s="47"/>
      <c r="E15" s="39" t="str">
        <f>IF('Rekapitulace stavby'!E14="","",'Rekapitulace stavby'!E14)</f>
        <v>Vyplň údaj</v>
      </c>
      <c r="F15" s="157"/>
      <c r="G15" s="157"/>
      <c r="H15" s="157"/>
      <c r="I15" s="157"/>
      <c r="J15" s="157"/>
      <c r="K15" s="157"/>
      <c r="L15" s="157"/>
      <c r="M15" s="38" t="s">
        <v>32</v>
      </c>
      <c r="N15" s="47"/>
      <c r="O15" s="39" t="str">
        <f>IF('Rekapitulace stavby'!AN14="","",'Rekapitulace stavby'!AN14)</f>
        <v>Vyplň údaj</v>
      </c>
      <c r="P15" s="33"/>
      <c r="Q15" s="47"/>
      <c r="R15" s="48"/>
    </row>
    <row r="16" s="1" customFormat="1" ht="6.96" customHeight="1"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</row>
    <row r="17" s="1" customFormat="1" ht="14.4" customHeight="1">
      <c r="B17" s="46"/>
      <c r="C17" s="47"/>
      <c r="D17" s="38" t="s">
        <v>36</v>
      </c>
      <c r="E17" s="47"/>
      <c r="F17" s="47"/>
      <c r="G17" s="47"/>
      <c r="H17" s="47"/>
      <c r="I17" s="47"/>
      <c r="J17" s="47"/>
      <c r="K17" s="47"/>
      <c r="L17" s="47"/>
      <c r="M17" s="38" t="s">
        <v>29</v>
      </c>
      <c r="N17" s="47"/>
      <c r="O17" s="33" t="s">
        <v>22</v>
      </c>
      <c r="P17" s="33"/>
      <c r="Q17" s="47"/>
      <c r="R17" s="48"/>
    </row>
    <row r="18" s="1" customFormat="1" ht="18" customHeight="1">
      <c r="B18" s="46"/>
      <c r="C18" s="47"/>
      <c r="D18" s="47"/>
      <c r="E18" s="33" t="s">
        <v>113</v>
      </c>
      <c r="F18" s="47"/>
      <c r="G18" s="47"/>
      <c r="H18" s="47"/>
      <c r="I18" s="47"/>
      <c r="J18" s="47"/>
      <c r="K18" s="47"/>
      <c r="L18" s="47"/>
      <c r="M18" s="38" t="s">
        <v>32</v>
      </c>
      <c r="N18" s="47"/>
      <c r="O18" s="33" t="s">
        <v>22</v>
      </c>
      <c r="P18" s="33"/>
      <c r="Q18" s="47"/>
      <c r="R18" s="48"/>
    </row>
    <row r="19" s="1" customFormat="1" ht="6.96" customHeight="1"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</row>
    <row r="20" s="1" customFormat="1" ht="14.4" customHeight="1">
      <c r="B20" s="46"/>
      <c r="C20" s="47"/>
      <c r="D20" s="38" t="s">
        <v>39</v>
      </c>
      <c r="E20" s="47"/>
      <c r="F20" s="47"/>
      <c r="G20" s="47"/>
      <c r="H20" s="47"/>
      <c r="I20" s="47"/>
      <c r="J20" s="47"/>
      <c r="K20" s="47"/>
      <c r="L20" s="47"/>
      <c r="M20" s="38" t="s">
        <v>29</v>
      </c>
      <c r="N20" s="47"/>
      <c r="O20" s="33" t="str">
        <f>IF('Rekapitulace stavby'!AN19="","",'Rekapitulace stavby'!AN19)</f>
        <v/>
      </c>
      <c r="P20" s="33"/>
      <c r="Q20" s="47"/>
      <c r="R20" s="48"/>
    </row>
    <row r="21" s="1" customFormat="1" ht="18" customHeight="1">
      <c r="B21" s="46"/>
      <c r="C21" s="47"/>
      <c r="D21" s="47"/>
      <c r="E21" s="33" t="str">
        <f>IF('Rekapitulace stavby'!E20="","",'Rekapitulace stavby'!E20)</f>
        <v xml:space="preserve"> </v>
      </c>
      <c r="F21" s="47"/>
      <c r="G21" s="47"/>
      <c r="H21" s="47"/>
      <c r="I21" s="47"/>
      <c r="J21" s="47"/>
      <c r="K21" s="47"/>
      <c r="L21" s="47"/>
      <c r="M21" s="38" t="s">
        <v>32</v>
      </c>
      <c r="N21" s="47"/>
      <c r="O21" s="33" t="str">
        <f>IF('Rekapitulace stavby'!AN20="","",'Rekapitulace stavby'!AN20)</f>
        <v/>
      </c>
      <c r="P21" s="33"/>
      <c r="Q21" s="47"/>
      <c r="R21" s="48"/>
    </row>
    <row r="22" s="1" customFormat="1" ht="6.96" customHeight="1"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</row>
    <row r="23" s="1" customFormat="1" ht="14.4" customHeight="1">
      <c r="B23" s="46"/>
      <c r="C23" s="47"/>
      <c r="D23" s="38" t="s">
        <v>41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s="1" customFormat="1" ht="16.5" customHeight="1">
      <c r="B24" s="46"/>
      <c r="C24" s="47"/>
      <c r="D24" s="47"/>
      <c r="E24" s="42" t="s">
        <v>22</v>
      </c>
      <c r="F24" s="42"/>
      <c r="G24" s="42"/>
      <c r="H24" s="42"/>
      <c r="I24" s="42"/>
      <c r="J24" s="42"/>
      <c r="K24" s="42"/>
      <c r="L24" s="42"/>
      <c r="M24" s="47"/>
      <c r="N24" s="47"/>
      <c r="O24" s="47"/>
      <c r="P24" s="47"/>
      <c r="Q24" s="47"/>
      <c r="R24" s="48"/>
    </row>
    <row r="25" s="1" customFormat="1" ht="6.96" customHeight="1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</row>
    <row r="26" s="1" customFormat="1" ht="6.96" customHeight="1">
      <c r="B26" s="46"/>
      <c r="C26" s="4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47"/>
      <c r="R26" s="48"/>
    </row>
    <row r="27" s="1" customFormat="1" ht="14.4" customHeight="1">
      <c r="B27" s="46"/>
      <c r="C27" s="47"/>
      <c r="D27" s="158" t="s">
        <v>114</v>
      </c>
      <c r="E27" s="47"/>
      <c r="F27" s="47"/>
      <c r="G27" s="47"/>
      <c r="H27" s="47"/>
      <c r="I27" s="47"/>
      <c r="J27" s="47"/>
      <c r="K27" s="47"/>
      <c r="L27" s="47"/>
      <c r="M27" s="45">
        <f>N88</f>
        <v>0</v>
      </c>
      <c r="N27" s="45"/>
      <c r="O27" s="45"/>
      <c r="P27" s="45"/>
      <c r="Q27" s="47"/>
      <c r="R27" s="48"/>
    </row>
    <row r="28" s="1" customFormat="1" ht="14.4" customHeight="1">
      <c r="B28" s="46"/>
      <c r="C28" s="47"/>
      <c r="D28" s="44" t="s">
        <v>99</v>
      </c>
      <c r="E28" s="47"/>
      <c r="F28" s="47"/>
      <c r="G28" s="47"/>
      <c r="H28" s="47"/>
      <c r="I28" s="47"/>
      <c r="J28" s="47"/>
      <c r="K28" s="47"/>
      <c r="L28" s="47"/>
      <c r="M28" s="45">
        <f>N104</f>
        <v>0</v>
      </c>
      <c r="N28" s="45"/>
      <c r="O28" s="45"/>
      <c r="P28" s="45"/>
      <c r="Q28" s="47"/>
      <c r="R28" s="48"/>
    </row>
    <row r="29" s="1" customFormat="1" ht="6.96" customHeight="1"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</row>
    <row r="30" s="1" customFormat="1" ht="25.44" customHeight="1">
      <c r="B30" s="46"/>
      <c r="C30" s="47"/>
      <c r="D30" s="159" t="s">
        <v>44</v>
      </c>
      <c r="E30" s="47"/>
      <c r="F30" s="47"/>
      <c r="G30" s="47"/>
      <c r="H30" s="47"/>
      <c r="I30" s="47"/>
      <c r="J30" s="47"/>
      <c r="K30" s="47"/>
      <c r="L30" s="47"/>
      <c r="M30" s="160">
        <f>ROUND(M27+M28,2)</f>
        <v>0</v>
      </c>
      <c r="N30" s="47"/>
      <c r="O30" s="47"/>
      <c r="P30" s="47"/>
      <c r="Q30" s="47"/>
      <c r="R30" s="48"/>
    </row>
    <row r="31" s="1" customFormat="1" ht="6.96" customHeight="1">
      <c r="B31" s="46"/>
      <c r="C31" s="4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47"/>
      <c r="R31" s="48"/>
    </row>
    <row r="32" s="1" customFormat="1" ht="14.4" customHeight="1">
      <c r="B32" s="46"/>
      <c r="C32" s="47"/>
      <c r="D32" s="54" t="s">
        <v>45</v>
      </c>
      <c r="E32" s="54" t="s">
        <v>46</v>
      </c>
      <c r="F32" s="55">
        <v>0.20999999999999999</v>
      </c>
      <c r="G32" s="161" t="s">
        <v>47</v>
      </c>
      <c r="H32" s="162">
        <f>ROUND((((SUM(BE104:BE111)+SUM(BE129:BE236))+SUM(BE238:BE242))),2)</f>
        <v>0</v>
      </c>
      <c r="I32" s="47"/>
      <c r="J32" s="47"/>
      <c r="K32" s="47"/>
      <c r="L32" s="47"/>
      <c r="M32" s="162">
        <f>ROUND(((ROUND((SUM(BE104:BE111)+SUM(BE129:BE236)), 2)*F32)+SUM(BE238:BE242)*F32),2)</f>
        <v>0</v>
      </c>
      <c r="N32" s="47"/>
      <c r="O32" s="47"/>
      <c r="P32" s="47"/>
      <c r="Q32" s="47"/>
      <c r="R32" s="48"/>
    </row>
    <row r="33" s="1" customFormat="1" ht="14.4" customHeight="1">
      <c r="B33" s="46"/>
      <c r="C33" s="47"/>
      <c r="D33" s="47"/>
      <c r="E33" s="54" t="s">
        <v>48</v>
      </c>
      <c r="F33" s="55">
        <v>0.14999999999999999</v>
      </c>
      <c r="G33" s="161" t="s">
        <v>47</v>
      </c>
      <c r="H33" s="162">
        <f>ROUND((((SUM(BF104:BF111)+SUM(BF129:BF236))+SUM(BF238:BF242))),2)</f>
        <v>0</v>
      </c>
      <c r="I33" s="47"/>
      <c r="J33" s="47"/>
      <c r="K33" s="47"/>
      <c r="L33" s="47"/>
      <c r="M33" s="162">
        <f>ROUND(((ROUND((SUM(BF104:BF111)+SUM(BF129:BF236)), 2)*F33)+SUM(BF238:BF242)*F33),2)</f>
        <v>0</v>
      </c>
      <c r="N33" s="47"/>
      <c r="O33" s="47"/>
      <c r="P33" s="47"/>
      <c r="Q33" s="47"/>
      <c r="R33" s="48"/>
    </row>
    <row r="34" hidden="1" s="1" customFormat="1" ht="14.4" customHeight="1">
      <c r="B34" s="46"/>
      <c r="C34" s="47"/>
      <c r="D34" s="47"/>
      <c r="E34" s="54" t="s">
        <v>49</v>
      </c>
      <c r="F34" s="55">
        <v>0.20999999999999999</v>
      </c>
      <c r="G34" s="161" t="s">
        <v>47</v>
      </c>
      <c r="H34" s="162">
        <f>ROUND((((SUM(BG104:BG111)+SUM(BG129:BG236))+SUM(BG238:BG242))),2)</f>
        <v>0</v>
      </c>
      <c r="I34" s="47"/>
      <c r="J34" s="47"/>
      <c r="K34" s="47"/>
      <c r="L34" s="47"/>
      <c r="M34" s="162">
        <v>0</v>
      </c>
      <c r="N34" s="47"/>
      <c r="O34" s="47"/>
      <c r="P34" s="47"/>
      <c r="Q34" s="47"/>
      <c r="R34" s="48"/>
    </row>
    <row r="35" hidden="1" s="1" customFormat="1" ht="14.4" customHeight="1">
      <c r="B35" s="46"/>
      <c r="C35" s="47"/>
      <c r="D35" s="47"/>
      <c r="E35" s="54" t="s">
        <v>50</v>
      </c>
      <c r="F35" s="55">
        <v>0.14999999999999999</v>
      </c>
      <c r="G35" s="161" t="s">
        <v>47</v>
      </c>
      <c r="H35" s="162">
        <f>ROUND((((SUM(BH104:BH111)+SUM(BH129:BH236))+SUM(BH238:BH242))),2)</f>
        <v>0</v>
      </c>
      <c r="I35" s="47"/>
      <c r="J35" s="47"/>
      <c r="K35" s="47"/>
      <c r="L35" s="47"/>
      <c r="M35" s="162">
        <v>0</v>
      </c>
      <c r="N35" s="47"/>
      <c r="O35" s="47"/>
      <c r="P35" s="47"/>
      <c r="Q35" s="47"/>
      <c r="R35" s="48"/>
    </row>
    <row r="36" hidden="1" s="1" customFormat="1" ht="14.4" customHeight="1">
      <c r="B36" s="46"/>
      <c r="C36" s="47"/>
      <c r="D36" s="47"/>
      <c r="E36" s="54" t="s">
        <v>51</v>
      </c>
      <c r="F36" s="55">
        <v>0</v>
      </c>
      <c r="G36" s="161" t="s">
        <v>47</v>
      </c>
      <c r="H36" s="162">
        <f>ROUND((((SUM(BI104:BI111)+SUM(BI129:BI236))+SUM(BI238:BI242))),2)</f>
        <v>0</v>
      </c>
      <c r="I36" s="47"/>
      <c r="J36" s="47"/>
      <c r="K36" s="47"/>
      <c r="L36" s="47"/>
      <c r="M36" s="162">
        <v>0</v>
      </c>
      <c r="N36" s="47"/>
      <c r="O36" s="47"/>
      <c r="P36" s="47"/>
      <c r="Q36" s="47"/>
      <c r="R36" s="48"/>
    </row>
    <row r="37" s="1" customFormat="1" ht="6.96" customHeight="1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8"/>
    </row>
    <row r="38" s="1" customFormat="1" ht="25.44" customHeight="1">
      <c r="B38" s="46"/>
      <c r="C38" s="151"/>
      <c r="D38" s="163" t="s">
        <v>52</v>
      </c>
      <c r="E38" s="103"/>
      <c r="F38" s="103"/>
      <c r="G38" s="164" t="s">
        <v>53</v>
      </c>
      <c r="H38" s="165" t="s">
        <v>54</v>
      </c>
      <c r="I38" s="103"/>
      <c r="J38" s="103"/>
      <c r="K38" s="103"/>
      <c r="L38" s="166">
        <f>SUM(M30:M36)</f>
        <v>0</v>
      </c>
      <c r="M38" s="166"/>
      <c r="N38" s="166"/>
      <c r="O38" s="166"/>
      <c r="P38" s="167"/>
      <c r="Q38" s="151"/>
      <c r="R38" s="48"/>
    </row>
    <row r="39" s="1" customFormat="1" ht="14.4" customHeight="1"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/>
    </row>
    <row r="40" s="1" customFormat="1" ht="14.4" customHeight="1"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8"/>
    </row>
    <row r="41">
      <c r="B41" s="2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29"/>
    </row>
    <row r="42"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29"/>
    </row>
    <row r="43"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29"/>
    </row>
    <row r="44"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29"/>
    </row>
    <row r="45">
      <c r="B45" s="2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29"/>
    </row>
    <row r="46">
      <c r="B46" s="2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29"/>
    </row>
    <row r="47">
      <c r="B47" s="2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29"/>
    </row>
    <row r="48">
      <c r="B48" s="2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29"/>
    </row>
    <row r="49">
      <c r="B49" s="2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29"/>
    </row>
    <row r="50" s="1" customFormat="1">
      <c r="B50" s="46"/>
      <c r="C50" s="47"/>
      <c r="D50" s="66" t="s">
        <v>55</v>
      </c>
      <c r="E50" s="67"/>
      <c r="F50" s="67"/>
      <c r="G50" s="67"/>
      <c r="H50" s="68"/>
      <c r="I50" s="47"/>
      <c r="J50" s="66" t="s">
        <v>56</v>
      </c>
      <c r="K50" s="67"/>
      <c r="L50" s="67"/>
      <c r="M50" s="67"/>
      <c r="N50" s="67"/>
      <c r="O50" s="67"/>
      <c r="P50" s="68"/>
      <c r="Q50" s="47"/>
      <c r="R50" s="48"/>
    </row>
    <row r="51">
      <c r="B51" s="26"/>
      <c r="C51" s="31"/>
      <c r="D51" s="69"/>
      <c r="E51" s="31"/>
      <c r="F51" s="31"/>
      <c r="G51" s="31"/>
      <c r="H51" s="70"/>
      <c r="I51" s="31"/>
      <c r="J51" s="69"/>
      <c r="K51" s="31"/>
      <c r="L51" s="31"/>
      <c r="M51" s="31"/>
      <c r="N51" s="31"/>
      <c r="O51" s="31"/>
      <c r="P51" s="70"/>
      <c r="Q51" s="31"/>
      <c r="R51" s="29"/>
    </row>
    <row r="52">
      <c r="B52" s="26"/>
      <c r="C52" s="31"/>
      <c r="D52" s="69"/>
      <c r="E52" s="31"/>
      <c r="F52" s="31"/>
      <c r="G52" s="31"/>
      <c r="H52" s="70"/>
      <c r="I52" s="31"/>
      <c r="J52" s="69"/>
      <c r="K52" s="31"/>
      <c r="L52" s="31"/>
      <c r="M52" s="31"/>
      <c r="N52" s="31"/>
      <c r="O52" s="31"/>
      <c r="P52" s="70"/>
      <c r="Q52" s="31"/>
      <c r="R52" s="29"/>
    </row>
    <row r="53">
      <c r="B53" s="26"/>
      <c r="C53" s="31"/>
      <c r="D53" s="69"/>
      <c r="E53" s="31"/>
      <c r="F53" s="31"/>
      <c r="G53" s="31"/>
      <c r="H53" s="70"/>
      <c r="I53" s="31"/>
      <c r="J53" s="69"/>
      <c r="K53" s="31"/>
      <c r="L53" s="31"/>
      <c r="M53" s="31"/>
      <c r="N53" s="31"/>
      <c r="O53" s="31"/>
      <c r="P53" s="70"/>
      <c r="Q53" s="31"/>
      <c r="R53" s="29"/>
    </row>
    <row r="54">
      <c r="B54" s="26"/>
      <c r="C54" s="31"/>
      <c r="D54" s="69"/>
      <c r="E54" s="31"/>
      <c r="F54" s="31"/>
      <c r="G54" s="31"/>
      <c r="H54" s="70"/>
      <c r="I54" s="31"/>
      <c r="J54" s="69"/>
      <c r="K54" s="31"/>
      <c r="L54" s="31"/>
      <c r="M54" s="31"/>
      <c r="N54" s="31"/>
      <c r="O54" s="31"/>
      <c r="P54" s="70"/>
      <c r="Q54" s="31"/>
      <c r="R54" s="29"/>
    </row>
    <row r="55">
      <c r="B55" s="26"/>
      <c r="C55" s="31"/>
      <c r="D55" s="69"/>
      <c r="E55" s="31"/>
      <c r="F55" s="31"/>
      <c r="G55" s="31"/>
      <c r="H55" s="70"/>
      <c r="I55" s="31"/>
      <c r="J55" s="69"/>
      <c r="K55" s="31"/>
      <c r="L55" s="31"/>
      <c r="M55" s="31"/>
      <c r="N55" s="31"/>
      <c r="O55" s="31"/>
      <c r="P55" s="70"/>
      <c r="Q55" s="31"/>
      <c r="R55" s="29"/>
    </row>
    <row r="56">
      <c r="B56" s="26"/>
      <c r="C56" s="31"/>
      <c r="D56" s="69"/>
      <c r="E56" s="31"/>
      <c r="F56" s="31"/>
      <c r="G56" s="31"/>
      <c r="H56" s="70"/>
      <c r="I56" s="31"/>
      <c r="J56" s="69"/>
      <c r="K56" s="31"/>
      <c r="L56" s="31"/>
      <c r="M56" s="31"/>
      <c r="N56" s="31"/>
      <c r="O56" s="31"/>
      <c r="P56" s="70"/>
      <c r="Q56" s="31"/>
      <c r="R56" s="29"/>
    </row>
    <row r="57">
      <c r="B57" s="26"/>
      <c r="C57" s="31"/>
      <c r="D57" s="69"/>
      <c r="E57" s="31"/>
      <c r="F57" s="31"/>
      <c r="G57" s="31"/>
      <c r="H57" s="70"/>
      <c r="I57" s="31"/>
      <c r="J57" s="69"/>
      <c r="K57" s="31"/>
      <c r="L57" s="31"/>
      <c r="M57" s="31"/>
      <c r="N57" s="31"/>
      <c r="O57" s="31"/>
      <c r="P57" s="70"/>
      <c r="Q57" s="31"/>
      <c r="R57" s="29"/>
    </row>
    <row r="58">
      <c r="B58" s="26"/>
      <c r="C58" s="31"/>
      <c r="D58" s="69"/>
      <c r="E58" s="31"/>
      <c r="F58" s="31"/>
      <c r="G58" s="31"/>
      <c r="H58" s="70"/>
      <c r="I58" s="31"/>
      <c r="J58" s="69"/>
      <c r="K58" s="31"/>
      <c r="L58" s="31"/>
      <c r="M58" s="31"/>
      <c r="N58" s="31"/>
      <c r="O58" s="31"/>
      <c r="P58" s="70"/>
      <c r="Q58" s="31"/>
      <c r="R58" s="29"/>
    </row>
    <row r="59" s="1" customFormat="1">
      <c r="B59" s="46"/>
      <c r="C59" s="47"/>
      <c r="D59" s="71" t="s">
        <v>57</v>
      </c>
      <c r="E59" s="72"/>
      <c r="F59" s="72"/>
      <c r="G59" s="73" t="s">
        <v>58</v>
      </c>
      <c r="H59" s="74"/>
      <c r="I59" s="47"/>
      <c r="J59" s="71" t="s">
        <v>57</v>
      </c>
      <c r="K59" s="72"/>
      <c r="L59" s="72"/>
      <c r="M59" s="72"/>
      <c r="N59" s="73" t="s">
        <v>58</v>
      </c>
      <c r="O59" s="72"/>
      <c r="P59" s="74"/>
      <c r="Q59" s="47"/>
      <c r="R59" s="48"/>
    </row>
    <row r="60">
      <c r="B60" s="26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29"/>
    </row>
    <row r="61" s="1" customFormat="1">
      <c r="B61" s="46"/>
      <c r="C61" s="47"/>
      <c r="D61" s="66" t="s">
        <v>59</v>
      </c>
      <c r="E61" s="67"/>
      <c r="F61" s="67"/>
      <c r="G61" s="67"/>
      <c r="H61" s="68"/>
      <c r="I61" s="47"/>
      <c r="J61" s="66" t="s">
        <v>60</v>
      </c>
      <c r="K61" s="67"/>
      <c r="L61" s="67"/>
      <c r="M61" s="67"/>
      <c r="N61" s="67"/>
      <c r="O61" s="67"/>
      <c r="P61" s="68"/>
      <c r="Q61" s="47"/>
      <c r="R61" s="48"/>
    </row>
    <row r="62">
      <c r="B62" s="26"/>
      <c r="C62" s="31"/>
      <c r="D62" s="69"/>
      <c r="E62" s="31"/>
      <c r="F62" s="31"/>
      <c r="G62" s="31"/>
      <c r="H62" s="70"/>
      <c r="I62" s="31"/>
      <c r="J62" s="69"/>
      <c r="K62" s="31"/>
      <c r="L62" s="31"/>
      <c r="M62" s="31"/>
      <c r="N62" s="31"/>
      <c r="O62" s="31"/>
      <c r="P62" s="70"/>
      <c r="Q62" s="31"/>
      <c r="R62" s="29"/>
    </row>
    <row r="63">
      <c r="B63" s="26"/>
      <c r="C63" s="31"/>
      <c r="D63" s="69"/>
      <c r="E63" s="31"/>
      <c r="F63" s="31"/>
      <c r="G63" s="31"/>
      <c r="H63" s="70"/>
      <c r="I63" s="31"/>
      <c r="J63" s="69"/>
      <c r="K63" s="31"/>
      <c r="L63" s="31"/>
      <c r="M63" s="31"/>
      <c r="N63" s="31"/>
      <c r="O63" s="31"/>
      <c r="P63" s="70"/>
      <c r="Q63" s="31"/>
      <c r="R63" s="29"/>
    </row>
    <row r="64">
      <c r="B64" s="26"/>
      <c r="C64" s="31"/>
      <c r="D64" s="69"/>
      <c r="E64" s="31"/>
      <c r="F64" s="31"/>
      <c r="G64" s="31"/>
      <c r="H64" s="70"/>
      <c r="I64" s="31"/>
      <c r="J64" s="69"/>
      <c r="K64" s="31"/>
      <c r="L64" s="31"/>
      <c r="M64" s="31"/>
      <c r="N64" s="31"/>
      <c r="O64" s="31"/>
      <c r="P64" s="70"/>
      <c r="Q64" s="31"/>
      <c r="R64" s="29"/>
    </row>
    <row r="65">
      <c r="B65" s="26"/>
      <c r="C65" s="31"/>
      <c r="D65" s="69"/>
      <c r="E65" s="31"/>
      <c r="F65" s="31"/>
      <c r="G65" s="31"/>
      <c r="H65" s="70"/>
      <c r="I65" s="31"/>
      <c r="J65" s="69"/>
      <c r="K65" s="31"/>
      <c r="L65" s="31"/>
      <c r="M65" s="31"/>
      <c r="N65" s="31"/>
      <c r="O65" s="31"/>
      <c r="P65" s="70"/>
      <c r="Q65" s="31"/>
      <c r="R65" s="29"/>
    </row>
    <row r="66">
      <c r="B66" s="26"/>
      <c r="C66" s="31"/>
      <c r="D66" s="69"/>
      <c r="E66" s="31"/>
      <c r="F66" s="31"/>
      <c r="G66" s="31"/>
      <c r="H66" s="70"/>
      <c r="I66" s="31"/>
      <c r="J66" s="69"/>
      <c r="K66" s="31"/>
      <c r="L66" s="31"/>
      <c r="M66" s="31"/>
      <c r="N66" s="31"/>
      <c r="O66" s="31"/>
      <c r="P66" s="70"/>
      <c r="Q66" s="31"/>
      <c r="R66" s="29"/>
    </row>
    <row r="67">
      <c r="B67" s="26"/>
      <c r="C67" s="31"/>
      <c r="D67" s="69"/>
      <c r="E67" s="31"/>
      <c r="F67" s="31"/>
      <c r="G67" s="31"/>
      <c r="H67" s="70"/>
      <c r="I67" s="31"/>
      <c r="J67" s="69"/>
      <c r="K67" s="31"/>
      <c r="L67" s="31"/>
      <c r="M67" s="31"/>
      <c r="N67" s="31"/>
      <c r="O67" s="31"/>
      <c r="P67" s="70"/>
      <c r="Q67" s="31"/>
      <c r="R67" s="29"/>
    </row>
    <row r="68">
      <c r="B68" s="26"/>
      <c r="C68" s="31"/>
      <c r="D68" s="69"/>
      <c r="E68" s="31"/>
      <c r="F68" s="31"/>
      <c r="G68" s="31"/>
      <c r="H68" s="70"/>
      <c r="I68" s="31"/>
      <c r="J68" s="69"/>
      <c r="K68" s="31"/>
      <c r="L68" s="31"/>
      <c r="M68" s="31"/>
      <c r="N68" s="31"/>
      <c r="O68" s="31"/>
      <c r="P68" s="70"/>
      <c r="Q68" s="31"/>
      <c r="R68" s="29"/>
    </row>
    <row r="69">
      <c r="B69" s="26"/>
      <c r="C69" s="31"/>
      <c r="D69" s="69"/>
      <c r="E69" s="31"/>
      <c r="F69" s="31"/>
      <c r="G69" s="31"/>
      <c r="H69" s="70"/>
      <c r="I69" s="31"/>
      <c r="J69" s="69"/>
      <c r="K69" s="31"/>
      <c r="L69" s="31"/>
      <c r="M69" s="31"/>
      <c r="N69" s="31"/>
      <c r="O69" s="31"/>
      <c r="P69" s="70"/>
      <c r="Q69" s="31"/>
      <c r="R69" s="29"/>
    </row>
    <row r="70" s="1" customFormat="1">
      <c r="B70" s="46"/>
      <c r="C70" s="47"/>
      <c r="D70" s="71" t="s">
        <v>57</v>
      </c>
      <c r="E70" s="72"/>
      <c r="F70" s="72"/>
      <c r="G70" s="73" t="s">
        <v>58</v>
      </c>
      <c r="H70" s="74"/>
      <c r="I70" s="47"/>
      <c r="J70" s="71" t="s">
        <v>57</v>
      </c>
      <c r="K70" s="72"/>
      <c r="L70" s="72"/>
      <c r="M70" s="72"/>
      <c r="N70" s="73" t="s">
        <v>58</v>
      </c>
      <c r="O70" s="72"/>
      <c r="P70" s="74"/>
      <c r="Q70" s="47"/>
      <c r="R70" s="48"/>
    </row>
    <row r="71" s="1" customFormat="1" ht="14.4" customHeight="1"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7"/>
    </row>
    <row r="75" s="1" customFormat="1" ht="6.96" customHeight="1">
      <c r="B75" s="168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</row>
    <row r="76" s="1" customFormat="1" ht="36.96" customHeight="1">
      <c r="B76" s="46"/>
      <c r="C76" s="27" t="s">
        <v>115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48"/>
      <c r="T76" s="171"/>
      <c r="U76" s="171"/>
    </row>
    <row r="77" s="1" customFormat="1" ht="6.96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8"/>
      <c r="T77" s="171"/>
      <c r="U77" s="171"/>
    </row>
    <row r="78" s="1" customFormat="1" ht="30" customHeight="1">
      <c r="B78" s="46"/>
      <c r="C78" s="38" t="s">
        <v>19</v>
      </c>
      <c r="D78" s="47"/>
      <c r="E78" s="47"/>
      <c r="F78" s="155" t="str">
        <f>F6</f>
        <v xml:space="preserve">Renovace fasády ZŠ  v Bílem Kostele</v>
      </c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47"/>
      <c r="R78" s="48"/>
      <c r="T78" s="171"/>
      <c r="U78" s="171"/>
    </row>
    <row r="79" s="1" customFormat="1" ht="36.96" customHeight="1">
      <c r="B79" s="46"/>
      <c r="C79" s="85" t="s">
        <v>111</v>
      </c>
      <c r="D79" s="47"/>
      <c r="E79" s="47"/>
      <c r="F79" s="87" t="str">
        <f>F7</f>
        <v>1 - SO 01- Hlavní budova</v>
      </c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8"/>
      <c r="T79" s="171"/>
      <c r="U79" s="171"/>
    </row>
    <row r="80" s="1" customFormat="1" ht="6.96" customHeight="1"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8"/>
      <c r="T80" s="171"/>
      <c r="U80" s="171"/>
    </row>
    <row r="81" s="1" customFormat="1" ht="18" customHeight="1">
      <c r="B81" s="46"/>
      <c r="C81" s="38" t="s">
        <v>24</v>
      </c>
      <c r="D81" s="47"/>
      <c r="E81" s="47"/>
      <c r="F81" s="33" t="str">
        <f>F9</f>
        <v>Bílý Kostel</v>
      </c>
      <c r="G81" s="47"/>
      <c r="H81" s="47"/>
      <c r="I81" s="47"/>
      <c r="J81" s="47"/>
      <c r="K81" s="38" t="s">
        <v>26</v>
      </c>
      <c r="L81" s="47"/>
      <c r="M81" s="90" t="str">
        <f>IF(O9="","",O9)</f>
        <v>26. 3. 2018</v>
      </c>
      <c r="N81" s="90"/>
      <c r="O81" s="90"/>
      <c r="P81" s="90"/>
      <c r="Q81" s="47"/>
      <c r="R81" s="48"/>
      <c r="T81" s="171"/>
      <c r="U81" s="171"/>
    </row>
    <row r="82" s="1" customFormat="1" ht="6.96" customHeight="1">
      <c r="B82" s="46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8"/>
      <c r="T82" s="171"/>
      <c r="U82" s="171"/>
    </row>
    <row r="83" s="1" customFormat="1">
      <c r="B83" s="46"/>
      <c r="C83" s="38" t="s">
        <v>28</v>
      </c>
      <c r="D83" s="47"/>
      <c r="E83" s="47"/>
      <c r="F83" s="33" t="str">
        <f>E12</f>
        <v>Obec Bílý Kostel nad Nisou</v>
      </c>
      <c r="G83" s="47"/>
      <c r="H83" s="47"/>
      <c r="I83" s="47"/>
      <c r="J83" s="47"/>
      <c r="K83" s="38" t="s">
        <v>36</v>
      </c>
      <c r="L83" s="47"/>
      <c r="M83" s="33" t="str">
        <f>E18</f>
        <v>Ing. Petr Mindžák</v>
      </c>
      <c r="N83" s="33"/>
      <c r="O83" s="33"/>
      <c r="P83" s="33"/>
      <c r="Q83" s="33"/>
      <c r="R83" s="48"/>
      <c r="T83" s="171"/>
      <c r="U83" s="171"/>
    </row>
    <row r="84" s="1" customFormat="1" ht="14.4" customHeight="1">
      <c r="B84" s="46"/>
      <c r="C84" s="38" t="s">
        <v>34</v>
      </c>
      <c r="D84" s="47"/>
      <c r="E84" s="47"/>
      <c r="F84" s="33" t="str">
        <f>IF(E15="","",E15)</f>
        <v>Vyplň údaj</v>
      </c>
      <c r="G84" s="47"/>
      <c r="H84" s="47"/>
      <c r="I84" s="47"/>
      <c r="J84" s="47"/>
      <c r="K84" s="38" t="s">
        <v>39</v>
      </c>
      <c r="L84" s="47"/>
      <c r="M84" s="33" t="str">
        <f>E21</f>
        <v xml:space="preserve"> </v>
      </c>
      <c r="N84" s="33"/>
      <c r="O84" s="33"/>
      <c r="P84" s="33"/>
      <c r="Q84" s="33"/>
      <c r="R84" s="48"/>
      <c r="T84" s="171"/>
      <c r="U84" s="171"/>
    </row>
    <row r="85" s="1" customFormat="1" ht="10.32" customHeight="1">
      <c r="B85" s="46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8"/>
      <c r="T85" s="171"/>
      <c r="U85" s="171"/>
    </row>
    <row r="86" s="1" customFormat="1" ht="29.28" customHeight="1">
      <c r="B86" s="46"/>
      <c r="C86" s="172" t="s">
        <v>116</v>
      </c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72" t="s">
        <v>117</v>
      </c>
      <c r="O86" s="151"/>
      <c r="P86" s="151"/>
      <c r="Q86" s="151"/>
      <c r="R86" s="48"/>
      <c r="T86" s="171"/>
      <c r="U86" s="171"/>
    </row>
    <row r="87" s="1" customFormat="1" ht="10.32" customHeight="1">
      <c r="B87" s="46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8"/>
      <c r="T87" s="171"/>
      <c r="U87" s="171"/>
    </row>
    <row r="88" s="1" customFormat="1" ht="29.28" customHeight="1">
      <c r="B88" s="46"/>
      <c r="C88" s="173" t="s">
        <v>118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113">
        <f>N129</f>
        <v>0</v>
      </c>
      <c r="O88" s="174"/>
      <c r="P88" s="174"/>
      <c r="Q88" s="174"/>
      <c r="R88" s="48"/>
      <c r="T88" s="171"/>
      <c r="U88" s="171"/>
      <c r="AU88" s="22" t="s">
        <v>119</v>
      </c>
    </row>
    <row r="89" s="6" customFormat="1" ht="24.96" customHeight="1">
      <c r="B89" s="175"/>
      <c r="C89" s="176"/>
      <c r="D89" s="177" t="s">
        <v>120</v>
      </c>
      <c r="E89" s="176"/>
      <c r="F89" s="176"/>
      <c r="G89" s="176"/>
      <c r="H89" s="176"/>
      <c r="I89" s="176"/>
      <c r="J89" s="176"/>
      <c r="K89" s="176"/>
      <c r="L89" s="176"/>
      <c r="M89" s="176"/>
      <c r="N89" s="178">
        <f>N130</f>
        <v>0</v>
      </c>
      <c r="O89" s="176"/>
      <c r="P89" s="176"/>
      <c r="Q89" s="176"/>
      <c r="R89" s="179"/>
      <c r="T89" s="180"/>
      <c r="U89" s="180"/>
    </row>
    <row r="90" s="7" customFormat="1" ht="19.92" customHeight="1">
      <c r="B90" s="181"/>
      <c r="C90" s="182"/>
      <c r="D90" s="136" t="s">
        <v>121</v>
      </c>
      <c r="E90" s="182"/>
      <c r="F90" s="182"/>
      <c r="G90" s="182"/>
      <c r="H90" s="182"/>
      <c r="I90" s="182"/>
      <c r="J90" s="182"/>
      <c r="K90" s="182"/>
      <c r="L90" s="182"/>
      <c r="M90" s="182"/>
      <c r="N90" s="138">
        <f>N131</f>
        <v>0</v>
      </c>
      <c r="O90" s="182"/>
      <c r="P90" s="182"/>
      <c r="Q90" s="182"/>
      <c r="R90" s="183"/>
      <c r="T90" s="184"/>
      <c r="U90" s="184"/>
    </row>
    <row r="91" s="7" customFormat="1" ht="19.92" customHeight="1">
      <c r="B91" s="181"/>
      <c r="C91" s="182"/>
      <c r="D91" s="136" t="s">
        <v>122</v>
      </c>
      <c r="E91" s="182"/>
      <c r="F91" s="182"/>
      <c r="G91" s="182"/>
      <c r="H91" s="182"/>
      <c r="I91" s="182"/>
      <c r="J91" s="182"/>
      <c r="K91" s="182"/>
      <c r="L91" s="182"/>
      <c r="M91" s="182"/>
      <c r="N91" s="138">
        <f>N138</f>
        <v>0</v>
      </c>
      <c r="O91" s="182"/>
      <c r="P91" s="182"/>
      <c r="Q91" s="182"/>
      <c r="R91" s="183"/>
      <c r="T91" s="184"/>
      <c r="U91" s="184"/>
    </row>
    <row r="92" s="7" customFormat="1" ht="19.92" customHeight="1">
      <c r="B92" s="181"/>
      <c r="C92" s="182"/>
      <c r="D92" s="136" t="s">
        <v>123</v>
      </c>
      <c r="E92" s="182"/>
      <c r="F92" s="182"/>
      <c r="G92" s="182"/>
      <c r="H92" s="182"/>
      <c r="I92" s="182"/>
      <c r="J92" s="182"/>
      <c r="K92" s="182"/>
      <c r="L92" s="182"/>
      <c r="M92" s="182"/>
      <c r="N92" s="138">
        <f>N153</f>
        <v>0</v>
      </c>
      <c r="O92" s="182"/>
      <c r="P92" s="182"/>
      <c r="Q92" s="182"/>
      <c r="R92" s="183"/>
      <c r="T92" s="184"/>
      <c r="U92" s="184"/>
    </row>
    <row r="93" s="7" customFormat="1" ht="19.92" customHeight="1">
      <c r="B93" s="181"/>
      <c r="C93" s="182"/>
      <c r="D93" s="136" t="s">
        <v>124</v>
      </c>
      <c r="E93" s="182"/>
      <c r="F93" s="182"/>
      <c r="G93" s="182"/>
      <c r="H93" s="182"/>
      <c r="I93" s="182"/>
      <c r="J93" s="182"/>
      <c r="K93" s="182"/>
      <c r="L93" s="182"/>
      <c r="M93" s="182"/>
      <c r="N93" s="138">
        <f>N155</f>
        <v>0</v>
      </c>
      <c r="O93" s="182"/>
      <c r="P93" s="182"/>
      <c r="Q93" s="182"/>
      <c r="R93" s="183"/>
      <c r="T93" s="184"/>
      <c r="U93" s="184"/>
    </row>
    <row r="94" s="7" customFormat="1" ht="19.92" customHeight="1">
      <c r="B94" s="181"/>
      <c r="C94" s="182"/>
      <c r="D94" s="136" t="s">
        <v>125</v>
      </c>
      <c r="E94" s="182"/>
      <c r="F94" s="182"/>
      <c r="G94" s="182"/>
      <c r="H94" s="182"/>
      <c r="I94" s="182"/>
      <c r="J94" s="182"/>
      <c r="K94" s="182"/>
      <c r="L94" s="182"/>
      <c r="M94" s="182"/>
      <c r="N94" s="138">
        <f>N181</f>
        <v>0</v>
      </c>
      <c r="O94" s="182"/>
      <c r="P94" s="182"/>
      <c r="Q94" s="182"/>
      <c r="R94" s="183"/>
      <c r="T94" s="184"/>
      <c r="U94" s="184"/>
    </row>
    <row r="95" s="7" customFormat="1" ht="19.92" customHeight="1">
      <c r="B95" s="181"/>
      <c r="C95" s="182"/>
      <c r="D95" s="136" t="s">
        <v>126</v>
      </c>
      <c r="E95" s="182"/>
      <c r="F95" s="182"/>
      <c r="G95" s="182"/>
      <c r="H95" s="182"/>
      <c r="I95" s="182"/>
      <c r="J95" s="182"/>
      <c r="K95" s="182"/>
      <c r="L95" s="182"/>
      <c r="M95" s="182"/>
      <c r="N95" s="138">
        <f>N186</f>
        <v>0</v>
      </c>
      <c r="O95" s="182"/>
      <c r="P95" s="182"/>
      <c r="Q95" s="182"/>
      <c r="R95" s="183"/>
      <c r="T95" s="184"/>
      <c r="U95" s="184"/>
    </row>
    <row r="96" s="6" customFormat="1" ht="24.96" customHeight="1">
      <c r="B96" s="175"/>
      <c r="C96" s="176"/>
      <c r="D96" s="177" t="s">
        <v>127</v>
      </c>
      <c r="E96" s="176"/>
      <c r="F96" s="176"/>
      <c r="G96" s="176"/>
      <c r="H96" s="176"/>
      <c r="I96" s="176"/>
      <c r="J96" s="176"/>
      <c r="K96" s="176"/>
      <c r="L96" s="176"/>
      <c r="M96" s="176"/>
      <c r="N96" s="178">
        <f>N188</f>
        <v>0</v>
      </c>
      <c r="O96" s="176"/>
      <c r="P96" s="176"/>
      <c r="Q96" s="176"/>
      <c r="R96" s="179"/>
      <c r="T96" s="180"/>
      <c r="U96" s="180"/>
    </row>
    <row r="97" s="7" customFormat="1" ht="19.92" customHeight="1">
      <c r="B97" s="181"/>
      <c r="C97" s="182"/>
      <c r="D97" s="136" t="s">
        <v>128</v>
      </c>
      <c r="E97" s="182"/>
      <c r="F97" s="182"/>
      <c r="G97" s="182"/>
      <c r="H97" s="182"/>
      <c r="I97" s="182"/>
      <c r="J97" s="182"/>
      <c r="K97" s="182"/>
      <c r="L97" s="182"/>
      <c r="M97" s="182"/>
      <c r="N97" s="138">
        <f>N189</f>
        <v>0</v>
      </c>
      <c r="O97" s="182"/>
      <c r="P97" s="182"/>
      <c r="Q97" s="182"/>
      <c r="R97" s="183"/>
      <c r="T97" s="184"/>
      <c r="U97" s="184"/>
    </row>
    <row r="98" s="7" customFormat="1" ht="19.92" customHeight="1">
      <c r="B98" s="181"/>
      <c r="C98" s="182"/>
      <c r="D98" s="136" t="s">
        <v>129</v>
      </c>
      <c r="E98" s="182"/>
      <c r="F98" s="182"/>
      <c r="G98" s="182"/>
      <c r="H98" s="182"/>
      <c r="I98" s="182"/>
      <c r="J98" s="182"/>
      <c r="K98" s="182"/>
      <c r="L98" s="182"/>
      <c r="M98" s="182"/>
      <c r="N98" s="138">
        <f>N191</f>
        <v>0</v>
      </c>
      <c r="O98" s="182"/>
      <c r="P98" s="182"/>
      <c r="Q98" s="182"/>
      <c r="R98" s="183"/>
      <c r="T98" s="184"/>
      <c r="U98" s="184"/>
    </row>
    <row r="99" s="7" customFormat="1" ht="19.92" customHeight="1">
      <c r="B99" s="181"/>
      <c r="C99" s="182"/>
      <c r="D99" s="136" t="s">
        <v>130</v>
      </c>
      <c r="E99" s="182"/>
      <c r="F99" s="182"/>
      <c r="G99" s="182"/>
      <c r="H99" s="182"/>
      <c r="I99" s="182"/>
      <c r="J99" s="182"/>
      <c r="K99" s="182"/>
      <c r="L99" s="182"/>
      <c r="M99" s="182"/>
      <c r="N99" s="138">
        <f>N206</f>
        <v>0</v>
      </c>
      <c r="O99" s="182"/>
      <c r="P99" s="182"/>
      <c r="Q99" s="182"/>
      <c r="R99" s="183"/>
      <c r="T99" s="184"/>
      <c r="U99" s="184"/>
    </row>
    <row r="100" s="7" customFormat="1" ht="19.92" customHeight="1">
      <c r="B100" s="181"/>
      <c r="C100" s="182"/>
      <c r="D100" s="136" t="s">
        <v>131</v>
      </c>
      <c r="E100" s="182"/>
      <c r="F100" s="182"/>
      <c r="G100" s="182"/>
      <c r="H100" s="182"/>
      <c r="I100" s="182"/>
      <c r="J100" s="182"/>
      <c r="K100" s="182"/>
      <c r="L100" s="182"/>
      <c r="M100" s="182"/>
      <c r="N100" s="138">
        <f>N208</f>
        <v>0</v>
      </c>
      <c r="O100" s="182"/>
      <c r="P100" s="182"/>
      <c r="Q100" s="182"/>
      <c r="R100" s="183"/>
      <c r="T100" s="184"/>
      <c r="U100" s="184"/>
    </row>
    <row r="101" s="7" customFormat="1" ht="19.92" customHeight="1">
      <c r="B101" s="181"/>
      <c r="C101" s="182"/>
      <c r="D101" s="136" t="s">
        <v>132</v>
      </c>
      <c r="E101" s="182"/>
      <c r="F101" s="182"/>
      <c r="G101" s="182"/>
      <c r="H101" s="182"/>
      <c r="I101" s="182"/>
      <c r="J101" s="182"/>
      <c r="K101" s="182"/>
      <c r="L101" s="182"/>
      <c r="M101" s="182"/>
      <c r="N101" s="138">
        <f>N211</f>
        <v>0</v>
      </c>
      <c r="O101" s="182"/>
      <c r="P101" s="182"/>
      <c r="Q101" s="182"/>
      <c r="R101" s="183"/>
      <c r="T101" s="184"/>
      <c r="U101" s="184"/>
    </row>
    <row r="102" s="6" customFormat="1" ht="21.84" customHeight="1">
      <c r="B102" s="175"/>
      <c r="C102" s="176"/>
      <c r="D102" s="177" t="s">
        <v>133</v>
      </c>
      <c r="E102" s="176"/>
      <c r="F102" s="176"/>
      <c r="G102" s="176"/>
      <c r="H102" s="176"/>
      <c r="I102" s="176"/>
      <c r="J102" s="176"/>
      <c r="K102" s="176"/>
      <c r="L102" s="176"/>
      <c r="M102" s="176"/>
      <c r="N102" s="185">
        <f>N237</f>
        <v>0</v>
      </c>
      <c r="O102" s="176"/>
      <c r="P102" s="176"/>
      <c r="Q102" s="176"/>
      <c r="R102" s="179"/>
      <c r="T102" s="180"/>
      <c r="U102" s="180"/>
    </row>
    <row r="103" s="1" customFormat="1" ht="21.84" customHeight="1"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8"/>
      <c r="T103" s="171"/>
      <c r="U103" s="171"/>
    </row>
    <row r="104" s="1" customFormat="1" ht="29.28" customHeight="1">
      <c r="B104" s="46"/>
      <c r="C104" s="173" t="s">
        <v>134</v>
      </c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174">
        <f>ROUND(N105+N106+N107+N108+N109+N110,2)</f>
        <v>0</v>
      </c>
      <c r="O104" s="186"/>
      <c r="P104" s="186"/>
      <c r="Q104" s="186"/>
      <c r="R104" s="48"/>
      <c r="T104" s="187"/>
      <c r="U104" s="188" t="s">
        <v>45</v>
      </c>
    </row>
    <row r="105" s="1" customFormat="1" ht="18" customHeight="1">
      <c r="B105" s="46"/>
      <c r="C105" s="47"/>
      <c r="D105" s="143" t="s">
        <v>135</v>
      </c>
      <c r="E105" s="136"/>
      <c r="F105" s="136"/>
      <c r="G105" s="136"/>
      <c r="H105" s="136"/>
      <c r="I105" s="47"/>
      <c r="J105" s="47"/>
      <c r="K105" s="47"/>
      <c r="L105" s="47"/>
      <c r="M105" s="47"/>
      <c r="N105" s="137">
        <f>ROUND(N88*T105,2)</f>
        <v>0</v>
      </c>
      <c r="O105" s="138"/>
      <c r="P105" s="138"/>
      <c r="Q105" s="138"/>
      <c r="R105" s="48"/>
      <c r="S105" s="189"/>
      <c r="T105" s="190"/>
      <c r="U105" s="191" t="s">
        <v>46</v>
      </c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189"/>
      <c r="AT105" s="189"/>
      <c r="AU105" s="189"/>
      <c r="AV105" s="189"/>
      <c r="AW105" s="189"/>
      <c r="AX105" s="189"/>
      <c r="AY105" s="192" t="s">
        <v>94</v>
      </c>
      <c r="AZ105" s="189"/>
      <c r="BA105" s="189"/>
      <c r="BB105" s="189"/>
      <c r="BC105" s="189"/>
      <c r="BD105" s="189"/>
      <c r="BE105" s="193">
        <f>IF(U105="základní",N105,0)</f>
        <v>0</v>
      </c>
      <c r="BF105" s="193">
        <f>IF(U105="snížená",N105,0)</f>
        <v>0</v>
      </c>
      <c r="BG105" s="193">
        <f>IF(U105="zákl. přenesená",N105,0)</f>
        <v>0</v>
      </c>
      <c r="BH105" s="193">
        <f>IF(U105="sníž. přenesená",N105,0)</f>
        <v>0</v>
      </c>
      <c r="BI105" s="193">
        <f>IF(U105="nulová",N105,0)</f>
        <v>0</v>
      </c>
      <c r="BJ105" s="192" t="s">
        <v>87</v>
      </c>
      <c r="BK105" s="189"/>
      <c r="BL105" s="189"/>
      <c r="BM105" s="189"/>
    </row>
    <row r="106" s="1" customFormat="1" ht="18" customHeight="1">
      <c r="B106" s="46"/>
      <c r="C106" s="47"/>
      <c r="D106" s="143" t="s">
        <v>136</v>
      </c>
      <c r="E106" s="136"/>
      <c r="F106" s="136"/>
      <c r="G106" s="136"/>
      <c r="H106" s="136"/>
      <c r="I106" s="47"/>
      <c r="J106" s="47"/>
      <c r="K106" s="47"/>
      <c r="L106" s="47"/>
      <c r="M106" s="47"/>
      <c r="N106" s="137">
        <f>ROUND(N88*T106,2)</f>
        <v>0</v>
      </c>
      <c r="O106" s="138"/>
      <c r="P106" s="138"/>
      <c r="Q106" s="138"/>
      <c r="R106" s="48"/>
      <c r="S106" s="189"/>
      <c r="T106" s="190"/>
      <c r="U106" s="191" t="s">
        <v>46</v>
      </c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89"/>
      <c r="AV106" s="189"/>
      <c r="AW106" s="189"/>
      <c r="AX106" s="189"/>
      <c r="AY106" s="192" t="s">
        <v>94</v>
      </c>
      <c r="AZ106" s="189"/>
      <c r="BA106" s="189"/>
      <c r="BB106" s="189"/>
      <c r="BC106" s="189"/>
      <c r="BD106" s="189"/>
      <c r="BE106" s="193">
        <f>IF(U106="základní",N106,0)</f>
        <v>0</v>
      </c>
      <c r="BF106" s="193">
        <f>IF(U106="snížená",N106,0)</f>
        <v>0</v>
      </c>
      <c r="BG106" s="193">
        <f>IF(U106="zákl. přenesená",N106,0)</f>
        <v>0</v>
      </c>
      <c r="BH106" s="193">
        <f>IF(U106="sníž. přenesená",N106,0)</f>
        <v>0</v>
      </c>
      <c r="BI106" s="193">
        <f>IF(U106="nulová",N106,0)</f>
        <v>0</v>
      </c>
      <c r="BJ106" s="192" t="s">
        <v>87</v>
      </c>
      <c r="BK106" s="189"/>
      <c r="BL106" s="189"/>
      <c r="BM106" s="189"/>
    </row>
    <row r="107" s="1" customFormat="1" ht="18" customHeight="1">
      <c r="B107" s="46"/>
      <c r="C107" s="47"/>
      <c r="D107" s="143" t="s">
        <v>137</v>
      </c>
      <c r="E107" s="136"/>
      <c r="F107" s="136"/>
      <c r="G107" s="136"/>
      <c r="H107" s="136"/>
      <c r="I107" s="47"/>
      <c r="J107" s="47"/>
      <c r="K107" s="47"/>
      <c r="L107" s="47"/>
      <c r="M107" s="47"/>
      <c r="N107" s="137">
        <f>ROUND(N88*T107,2)</f>
        <v>0</v>
      </c>
      <c r="O107" s="138"/>
      <c r="P107" s="138"/>
      <c r="Q107" s="138"/>
      <c r="R107" s="48"/>
      <c r="S107" s="189"/>
      <c r="T107" s="190"/>
      <c r="U107" s="191" t="s">
        <v>46</v>
      </c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89"/>
      <c r="AT107" s="189"/>
      <c r="AU107" s="189"/>
      <c r="AV107" s="189"/>
      <c r="AW107" s="189"/>
      <c r="AX107" s="189"/>
      <c r="AY107" s="192" t="s">
        <v>94</v>
      </c>
      <c r="AZ107" s="189"/>
      <c r="BA107" s="189"/>
      <c r="BB107" s="189"/>
      <c r="BC107" s="189"/>
      <c r="BD107" s="189"/>
      <c r="BE107" s="193">
        <f>IF(U107="základní",N107,0)</f>
        <v>0</v>
      </c>
      <c r="BF107" s="193">
        <f>IF(U107="snížená",N107,0)</f>
        <v>0</v>
      </c>
      <c r="BG107" s="193">
        <f>IF(U107="zákl. přenesená",N107,0)</f>
        <v>0</v>
      </c>
      <c r="BH107" s="193">
        <f>IF(U107="sníž. přenesená",N107,0)</f>
        <v>0</v>
      </c>
      <c r="BI107" s="193">
        <f>IF(U107="nulová",N107,0)</f>
        <v>0</v>
      </c>
      <c r="BJ107" s="192" t="s">
        <v>87</v>
      </c>
      <c r="BK107" s="189"/>
      <c r="BL107" s="189"/>
      <c r="BM107" s="189"/>
    </row>
    <row r="108" s="1" customFormat="1" ht="18" customHeight="1">
      <c r="B108" s="46"/>
      <c r="C108" s="47"/>
      <c r="D108" s="143" t="s">
        <v>138</v>
      </c>
      <c r="E108" s="136"/>
      <c r="F108" s="136"/>
      <c r="G108" s="136"/>
      <c r="H108" s="136"/>
      <c r="I108" s="47"/>
      <c r="J108" s="47"/>
      <c r="K108" s="47"/>
      <c r="L108" s="47"/>
      <c r="M108" s="47"/>
      <c r="N108" s="137">
        <f>ROUND(N88*T108,2)</f>
        <v>0</v>
      </c>
      <c r="O108" s="138"/>
      <c r="P108" s="138"/>
      <c r="Q108" s="138"/>
      <c r="R108" s="48"/>
      <c r="S108" s="189"/>
      <c r="T108" s="190"/>
      <c r="U108" s="191" t="s">
        <v>46</v>
      </c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89"/>
      <c r="AS108" s="189"/>
      <c r="AT108" s="189"/>
      <c r="AU108" s="189"/>
      <c r="AV108" s="189"/>
      <c r="AW108" s="189"/>
      <c r="AX108" s="189"/>
      <c r="AY108" s="192" t="s">
        <v>94</v>
      </c>
      <c r="AZ108" s="189"/>
      <c r="BA108" s="189"/>
      <c r="BB108" s="189"/>
      <c r="BC108" s="189"/>
      <c r="BD108" s="189"/>
      <c r="BE108" s="193">
        <f>IF(U108="základní",N108,0)</f>
        <v>0</v>
      </c>
      <c r="BF108" s="193">
        <f>IF(U108="snížená",N108,0)</f>
        <v>0</v>
      </c>
      <c r="BG108" s="193">
        <f>IF(U108="zákl. přenesená",N108,0)</f>
        <v>0</v>
      </c>
      <c r="BH108" s="193">
        <f>IF(U108="sníž. přenesená",N108,0)</f>
        <v>0</v>
      </c>
      <c r="BI108" s="193">
        <f>IF(U108="nulová",N108,0)</f>
        <v>0</v>
      </c>
      <c r="BJ108" s="192" t="s">
        <v>87</v>
      </c>
      <c r="BK108" s="189"/>
      <c r="BL108" s="189"/>
      <c r="BM108" s="189"/>
    </row>
    <row r="109" s="1" customFormat="1" ht="18" customHeight="1">
      <c r="B109" s="46"/>
      <c r="C109" s="47"/>
      <c r="D109" s="143" t="s">
        <v>139</v>
      </c>
      <c r="E109" s="136"/>
      <c r="F109" s="136"/>
      <c r="G109" s="136"/>
      <c r="H109" s="136"/>
      <c r="I109" s="47"/>
      <c r="J109" s="47"/>
      <c r="K109" s="47"/>
      <c r="L109" s="47"/>
      <c r="M109" s="47"/>
      <c r="N109" s="137">
        <f>ROUND(N88*T109,2)</f>
        <v>0</v>
      </c>
      <c r="O109" s="138"/>
      <c r="P109" s="138"/>
      <c r="Q109" s="138"/>
      <c r="R109" s="48"/>
      <c r="S109" s="189"/>
      <c r="T109" s="190"/>
      <c r="U109" s="191" t="s">
        <v>46</v>
      </c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9"/>
      <c r="AN109" s="189"/>
      <c r="AO109" s="189"/>
      <c r="AP109" s="189"/>
      <c r="AQ109" s="189"/>
      <c r="AR109" s="189"/>
      <c r="AS109" s="189"/>
      <c r="AT109" s="189"/>
      <c r="AU109" s="189"/>
      <c r="AV109" s="189"/>
      <c r="AW109" s="189"/>
      <c r="AX109" s="189"/>
      <c r="AY109" s="192" t="s">
        <v>94</v>
      </c>
      <c r="AZ109" s="189"/>
      <c r="BA109" s="189"/>
      <c r="BB109" s="189"/>
      <c r="BC109" s="189"/>
      <c r="BD109" s="189"/>
      <c r="BE109" s="193">
        <f>IF(U109="základní",N109,0)</f>
        <v>0</v>
      </c>
      <c r="BF109" s="193">
        <f>IF(U109="snížená",N109,0)</f>
        <v>0</v>
      </c>
      <c r="BG109" s="193">
        <f>IF(U109="zákl. přenesená",N109,0)</f>
        <v>0</v>
      </c>
      <c r="BH109" s="193">
        <f>IF(U109="sníž. přenesená",N109,0)</f>
        <v>0</v>
      </c>
      <c r="BI109" s="193">
        <f>IF(U109="nulová",N109,0)</f>
        <v>0</v>
      </c>
      <c r="BJ109" s="192" t="s">
        <v>87</v>
      </c>
      <c r="BK109" s="189"/>
      <c r="BL109" s="189"/>
      <c r="BM109" s="189"/>
    </row>
    <row r="110" s="1" customFormat="1" ht="18" customHeight="1">
      <c r="B110" s="46"/>
      <c r="C110" s="47"/>
      <c r="D110" s="136" t="s">
        <v>140</v>
      </c>
      <c r="E110" s="47"/>
      <c r="F110" s="47"/>
      <c r="G110" s="47"/>
      <c r="H110" s="47"/>
      <c r="I110" s="47"/>
      <c r="J110" s="47"/>
      <c r="K110" s="47"/>
      <c r="L110" s="47"/>
      <c r="M110" s="47"/>
      <c r="N110" s="137">
        <f>ROUND(N88*T110,2)</f>
        <v>0</v>
      </c>
      <c r="O110" s="138"/>
      <c r="P110" s="138"/>
      <c r="Q110" s="138"/>
      <c r="R110" s="48"/>
      <c r="S110" s="189"/>
      <c r="T110" s="194"/>
      <c r="U110" s="195" t="s">
        <v>46</v>
      </c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189"/>
      <c r="AG110" s="189"/>
      <c r="AH110" s="189"/>
      <c r="AI110" s="189"/>
      <c r="AJ110" s="189"/>
      <c r="AK110" s="189"/>
      <c r="AL110" s="189"/>
      <c r="AM110" s="189"/>
      <c r="AN110" s="189"/>
      <c r="AO110" s="189"/>
      <c r="AP110" s="189"/>
      <c r="AQ110" s="189"/>
      <c r="AR110" s="189"/>
      <c r="AS110" s="189"/>
      <c r="AT110" s="189"/>
      <c r="AU110" s="189"/>
      <c r="AV110" s="189"/>
      <c r="AW110" s="189"/>
      <c r="AX110" s="189"/>
      <c r="AY110" s="192" t="s">
        <v>141</v>
      </c>
      <c r="AZ110" s="189"/>
      <c r="BA110" s="189"/>
      <c r="BB110" s="189"/>
      <c r="BC110" s="189"/>
      <c r="BD110" s="189"/>
      <c r="BE110" s="193">
        <f>IF(U110="základní",N110,0)</f>
        <v>0</v>
      </c>
      <c r="BF110" s="193">
        <f>IF(U110="snížená",N110,0)</f>
        <v>0</v>
      </c>
      <c r="BG110" s="193">
        <f>IF(U110="zákl. přenesená",N110,0)</f>
        <v>0</v>
      </c>
      <c r="BH110" s="193">
        <f>IF(U110="sníž. přenesená",N110,0)</f>
        <v>0</v>
      </c>
      <c r="BI110" s="193">
        <f>IF(U110="nulová",N110,0)</f>
        <v>0</v>
      </c>
      <c r="BJ110" s="192" t="s">
        <v>87</v>
      </c>
      <c r="BK110" s="189"/>
      <c r="BL110" s="189"/>
      <c r="BM110" s="189"/>
    </row>
    <row r="111" s="1" customFormat="1"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8"/>
      <c r="T111" s="171"/>
      <c r="U111" s="171"/>
    </row>
    <row r="112" s="1" customFormat="1" ht="29.28" customHeight="1">
      <c r="B112" s="46"/>
      <c r="C112" s="150" t="s">
        <v>104</v>
      </c>
      <c r="D112" s="151"/>
      <c r="E112" s="151"/>
      <c r="F112" s="151"/>
      <c r="G112" s="151"/>
      <c r="H112" s="151"/>
      <c r="I112" s="151"/>
      <c r="J112" s="151"/>
      <c r="K112" s="151"/>
      <c r="L112" s="152">
        <f>ROUND(SUM(N88+N104),2)</f>
        <v>0</v>
      </c>
      <c r="M112" s="152"/>
      <c r="N112" s="152"/>
      <c r="O112" s="152"/>
      <c r="P112" s="152"/>
      <c r="Q112" s="152"/>
      <c r="R112" s="48"/>
      <c r="T112" s="171"/>
      <c r="U112" s="171"/>
    </row>
    <row r="113" s="1" customFormat="1" ht="6.96" customHeight="1">
      <c r="B113" s="75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7"/>
      <c r="T113" s="171"/>
      <c r="U113" s="171"/>
    </row>
    <row r="117" s="1" customFormat="1" ht="6.96" customHeight="1">
      <c r="B117" s="78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80"/>
    </row>
    <row r="118" s="1" customFormat="1" ht="36.96" customHeight="1">
      <c r="B118" s="46"/>
      <c r="C118" s="27" t="s">
        <v>142</v>
      </c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8"/>
    </row>
    <row r="119" s="1" customFormat="1" ht="6.96" customHeight="1">
      <c r="B119" s="46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8"/>
    </row>
    <row r="120" s="1" customFormat="1" ht="30" customHeight="1">
      <c r="B120" s="46"/>
      <c r="C120" s="38" t="s">
        <v>19</v>
      </c>
      <c r="D120" s="47"/>
      <c r="E120" s="47"/>
      <c r="F120" s="155" t="str">
        <f>F6</f>
        <v xml:space="preserve">Renovace fasády ZŠ  v Bílem Kostele</v>
      </c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47"/>
      <c r="R120" s="48"/>
    </row>
    <row r="121" s="1" customFormat="1" ht="36.96" customHeight="1">
      <c r="B121" s="46"/>
      <c r="C121" s="85" t="s">
        <v>111</v>
      </c>
      <c r="D121" s="47"/>
      <c r="E121" s="47"/>
      <c r="F121" s="87" t="str">
        <f>F7</f>
        <v>1 - SO 01- Hlavní budova</v>
      </c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8"/>
    </row>
    <row r="122" s="1" customFormat="1" ht="6.96" customHeight="1">
      <c r="B122" s="46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8"/>
    </row>
    <row r="123" s="1" customFormat="1" ht="18" customHeight="1">
      <c r="B123" s="46"/>
      <c r="C123" s="38" t="s">
        <v>24</v>
      </c>
      <c r="D123" s="47"/>
      <c r="E123" s="47"/>
      <c r="F123" s="33" t="str">
        <f>F9</f>
        <v>Bílý Kostel</v>
      </c>
      <c r="G123" s="47"/>
      <c r="H123" s="47"/>
      <c r="I123" s="47"/>
      <c r="J123" s="47"/>
      <c r="K123" s="38" t="s">
        <v>26</v>
      </c>
      <c r="L123" s="47"/>
      <c r="M123" s="90" t="str">
        <f>IF(O9="","",O9)</f>
        <v>26. 3. 2018</v>
      </c>
      <c r="N123" s="90"/>
      <c r="O123" s="90"/>
      <c r="P123" s="90"/>
      <c r="Q123" s="47"/>
      <c r="R123" s="48"/>
    </row>
    <row r="124" s="1" customFormat="1" ht="6.96" customHeight="1">
      <c r="B124" s="46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8"/>
    </row>
    <row r="125" s="1" customFormat="1">
      <c r="B125" s="46"/>
      <c r="C125" s="38" t="s">
        <v>28</v>
      </c>
      <c r="D125" s="47"/>
      <c r="E125" s="47"/>
      <c r="F125" s="33" t="str">
        <f>E12</f>
        <v>Obec Bílý Kostel nad Nisou</v>
      </c>
      <c r="G125" s="47"/>
      <c r="H125" s="47"/>
      <c r="I125" s="47"/>
      <c r="J125" s="47"/>
      <c r="K125" s="38" t="s">
        <v>36</v>
      </c>
      <c r="L125" s="47"/>
      <c r="M125" s="33" t="str">
        <f>E18</f>
        <v>Ing. Petr Mindžák</v>
      </c>
      <c r="N125" s="33"/>
      <c r="O125" s="33"/>
      <c r="P125" s="33"/>
      <c r="Q125" s="33"/>
      <c r="R125" s="48"/>
    </row>
    <row r="126" s="1" customFormat="1" ht="14.4" customHeight="1">
      <c r="B126" s="46"/>
      <c r="C126" s="38" t="s">
        <v>34</v>
      </c>
      <c r="D126" s="47"/>
      <c r="E126" s="47"/>
      <c r="F126" s="33" t="str">
        <f>IF(E15="","",E15)</f>
        <v>Vyplň údaj</v>
      </c>
      <c r="G126" s="47"/>
      <c r="H126" s="47"/>
      <c r="I126" s="47"/>
      <c r="J126" s="47"/>
      <c r="K126" s="38" t="s">
        <v>39</v>
      </c>
      <c r="L126" s="47"/>
      <c r="M126" s="33" t="str">
        <f>E21</f>
        <v xml:space="preserve"> </v>
      </c>
      <c r="N126" s="33"/>
      <c r="O126" s="33"/>
      <c r="P126" s="33"/>
      <c r="Q126" s="33"/>
      <c r="R126" s="48"/>
    </row>
    <row r="127" s="1" customFormat="1" ht="10.32" customHeight="1">
      <c r="B127" s="46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8"/>
    </row>
    <row r="128" s="8" customFormat="1" ht="29.28" customHeight="1">
      <c r="B128" s="196"/>
      <c r="C128" s="197" t="s">
        <v>143</v>
      </c>
      <c r="D128" s="198" t="s">
        <v>144</v>
      </c>
      <c r="E128" s="198" t="s">
        <v>63</v>
      </c>
      <c r="F128" s="198" t="s">
        <v>145</v>
      </c>
      <c r="G128" s="198"/>
      <c r="H128" s="198"/>
      <c r="I128" s="198"/>
      <c r="J128" s="198" t="s">
        <v>146</v>
      </c>
      <c r="K128" s="198" t="s">
        <v>147</v>
      </c>
      <c r="L128" s="198" t="s">
        <v>148</v>
      </c>
      <c r="M128" s="198"/>
      <c r="N128" s="198" t="s">
        <v>117</v>
      </c>
      <c r="O128" s="198"/>
      <c r="P128" s="198"/>
      <c r="Q128" s="199"/>
      <c r="R128" s="200"/>
      <c r="T128" s="106" t="s">
        <v>149</v>
      </c>
      <c r="U128" s="107" t="s">
        <v>45</v>
      </c>
      <c r="V128" s="107" t="s">
        <v>150</v>
      </c>
      <c r="W128" s="107" t="s">
        <v>151</v>
      </c>
      <c r="X128" s="107" t="s">
        <v>152</v>
      </c>
      <c r="Y128" s="107" t="s">
        <v>153</v>
      </c>
      <c r="Z128" s="107" t="s">
        <v>154</v>
      </c>
      <c r="AA128" s="108" t="s">
        <v>155</v>
      </c>
    </row>
    <row r="129" s="1" customFormat="1" ht="29.28" customHeight="1">
      <c r="B129" s="46"/>
      <c r="C129" s="110" t="s">
        <v>114</v>
      </c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201">
        <f>BK129</f>
        <v>0</v>
      </c>
      <c r="O129" s="202"/>
      <c r="P129" s="202"/>
      <c r="Q129" s="202"/>
      <c r="R129" s="48"/>
      <c r="T129" s="109"/>
      <c r="U129" s="67"/>
      <c r="V129" s="67"/>
      <c r="W129" s="203">
        <f>W130+W188+W237</f>
        <v>0</v>
      </c>
      <c r="X129" s="67"/>
      <c r="Y129" s="203">
        <f>Y130+Y188+Y237</f>
        <v>19.744222800000003</v>
      </c>
      <c r="Z129" s="67"/>
      <c r="AA129" s="204">
        <f>AA130+AA188+AA237</f>
        <v>1.8777126</v>
      </c>
      <c r="AT129" s="22" t="s">
        <v>80</v>
      </c>
      <c r="AU129" s="22" t="s">
        <v>119</v>
      </c>
      <c r="BK129" s="205">
        <f>BK130+BK188+BK237</f>
        <v>0</v>
      </c>
    </row>
    <row r="130" s="9" customFormat="1" ht="37.44" customHeight="1">
      <c r="B130" s="206"/>
      <c r="C130" s="207"/>
      <c r="D130" s="208" t="s">
        <v>120</v>
      </c>
      <c r="E130" s="208"/>
      <c r="F130" s="208"/>
      <c r="G130" s="208"/>
      <c r="H130" s="208"/>
      <c r="I130" s="208"/>
      <c r="J130" s="208"/>
      <c r="K130" s="208"/>
      <c r="L130" s="208"/>
      <c r="M130" s="208"/>
      <c r="N130" s="185">
        <f>BK130</f>
        <v>0</v>
      </c>
      <c r="O130" s="178"/>
      <c r="P130" s="178"/>
      <c r="Q130" s="178"/>
      <c r="R130" s="209"/>
      <c r="T130" s="210"/>
      <c r="U130" s="207"/>
      <c r="V130" s="207"/>
      <c r="W130" s="211">
        <f>W131+W138+W153+W155+W181+W186</f>
        <v>0</v>
      </c>
      <c r="X130" s="207"/>
      <c r="Y130" s="211">
        <f>Y131+Y138+Y153+Y155+Y181+Y186</f>
        <v>18.409245600000002</v>
      </c>
      <c r="Z130" s="207"/>
      <c r="AA130" s="212">
        <f>AA131+AA138+AA153+AA155+AA181+AA186</f>
        <v>1.2824</v>
      </c>
      <c r="AR130" s="213" t="s">
        <v>87</v>
      </c>
      <c r="AT130" s="214" t="s">
        <v>80</v>
      </c>
      <c r="AU130" s="214" t="s">
        <v>81</v>
      </c>
      <c r="AY130" s="213" t="s">
        <v>156</v>
      </c>
      <c r="BK130" s="215">
        <f>BK131+BK138+BK153+BK155+BK181+BK186</f>
        <v>0</v>
      </c>
    </row>
    <row r="131" s="9" customFormat="1" ht="19.92" customHeight="1">
      <c r="B131" s="206"/>
      <c r="C131" s="207"/>
      <c r="D131" s="216" t="s">
        <v>121</v>
      </c>
      <c r="E131" s="216"/>
      <c r="F131" s="216"/>
      <c r="G131" s="216"/>
      <c r="H131" s="216"/>
      <c r="I131" s="216"/>
      <c r="J131" s="216"/>
      <c r="K131" s="216"/>
      <c r="L131" s="216"/>
      <c r="M131" s="216"/>
      <c r="N131" s="217">
        <f>BK131</f>
        <v>0</v>
      </c>
      <c r="O131" s="218"/>
      <c r="P131" s="218"/>
      <c r="Q131" s="218"/>
      <c r="R131" s="209"/>
      <c r="T131" s="210"/>
      <c r="U131" s="207"/>
      <c r="V131" s="207"/>
      <c r="W131" s="211">
        <f>SUM(W132:W137)</f>
        <v>0</v>
      </c>
      <c r="X131" s="207"/>
      <c r="Y131" s="211">
        <f>SUM(Y132:Y137)</f>
        <v>0</v>
      </c>
      <c r="Z131" s="207"/>
      <c r="AA131" s="212">
        <f>SUM(AA132:AA137)</f>
        <v>0</v>
      </c>
      <c r="AR131" s="213" t="s">
        <v>87</v>
      </c>
      <c r="AT131" s="214" t="s">
        <v>80</v>
      </c>
      <c r="AU131" s="214" t="s">
        <v>87</v>
      </c>
      <c r="AY131" s="213" t="s">
        <v>156</v>
      </c>
      <c r="BK131" s="215">
        <f>SUM(BK132:BK137)</f>
        <v>0</v>
      </c>
    </row>
    <row r="132" s="1" customFormat="1" ht="38.25" customHeight="1">
      <c r="B132" s="46"/>
      <c r="C132" s="219" t="s">
        <v>87</v>
      </c>
      <c r="D132" s="219" t="s">
        <v>157</v>
      </c>
      <c r="E132" s="220" t="s">
        <v>158</v>
      </c>
      <c r="F132" s="221" t="s">
        <v>159</v>
      </c>
      <c r="G132" s="221"/>
      <c r="H132" s="221"/>
      <c r="I132" s="221"/>
      <c r="J132" s="222" t="s">
        <v>160</v>
      </c>
      <c r="K132" s="223">
        <v>1.9810000000000001</v>
      </c>
      <c r="L132" s="224">
        <v>0</v>
      </c>
      <c r="M132" s="225"/>
      <c r="N132" s="226">
        <f>ROUND(L132*K132,2)</f>
        <v>0</v>
      </c>
      <c r="O132" s="226"/>
      <c r="P132" s="226"/>
      <c r="Q132" s="226"/>
      <c r="R132" s="48"/>
      <c r="T132" s="227" t="s">
        <v>22</v>
      </c>
      <c r="U132" s="56" t="s">
        <v>46</v>
      </c>
      <c r="V132" s="47"/>
      <c r="W132" s="228">
        <f>V132*K132</f>
        <v>0</v>
      </c>
      <c r="X132" s="228">
        <v>0</v>
      </c>
      <c r="Y132" s="228">
        <f>X132*K132</f>
        <v>0</v>
      </c>
      <c r="Z132" s="228">
        <v>0</v>
      </c>
      <c r="AA132" s="229">
        <f>Z132*K132</f>
        <v>0</v>
      </c>
      <c r="AR132" s="22" t="s">
        <v>161</v>
      </c>
      <c r="AT132" s="22" t="s">
        <v>157</v>
      </c>
      <c r="AU132" s="22" t="s">
        <v>90</v>
      </c>
      <c r="AY132" s="22" t="s">
        <v>156</v>
      </c>
      <c r="BE132" s="142">
        <f>IF(U132="základní",N132,0)</f>
        <v>0</v>
      </c>
      <c r="BF132" s="142">
        <f>IF(U132="snížená",N132,0)</f>
        <v>0</v>
      </c>
      <c r="BG132" s="142">
        <f>IF(U132="zákl. přenesená",N132,0)</f>
        <v>0</v>
      </c>
      <c r="BH132" s="142">
        <f>IF(U132="sníž. přenesená",N132,0)</f>
        <v>0</v>
      </c>
      <c r="BI132" s="142">
        <f>IF(U132="nulová",N132,0)</f>
        <v>0</v>
      </c>
      <c r="BJ132" s="22" t="s">
        <v>87</v>
      </c>
      <c r="BK132" s="142">
        <f>ROUND(L132*K132,2)</f>
        <v>0</v>
      </c>
      <c r="BL132" s="22" t="s">
        <v>161</v>
      </c>
      <c r="BM132" s="22" t="s">
        <v>162</v>
      </c>
    </row>
    <row r="133" s="10" customFormat="1" ht="16.5" customHeight="1">
      <c r="B133" s="230"/>
      <c r="C133" s="231"/>
      <c r="D133" s="231"/>
      <c r="E133" s="232" t="s">
        <v>22</v>
      </c>
      <c r="F133" s="233" t="s">
        <v>163</v>
      </c>
      <c r="G133" s="234"/>
      <c r="H133" s="234"/>
      <c r="I133" s="234"/>
      <c r="J133" s="231"/>
      <c r="K133" s="235">
        <v>1.9810000000000001</v>
      </c>
      <c r="L133" s="231"/>
      <c r="M133" s="231"/>
      <c r="N133" s="231"/>
      <c r="O133" s="231"/>
      <c r="P133" s="231"/>
      <c r="Q133" s="231"/>
      <c r="R133" s="236"/>
      <c r="T133" s="237"/>
      <c r="U133" s="231"/>
      <c r="V133" s="231"/>
      <c r="W133" s="231"/>
      <c r="X133" s="231"/>
      <c r="Y133" s="231"/>
      <c r="Z133" s="231"/>
      <c r="AA133" s="238"/>
      <c r="AT133" s="239" t="s">
        <v>164</v>
      </c>
      <c r="AU133" s="239" t="s">
        <v>90</v>
      </c>
      <c r="AV133" s="10" t="s">
        <v>90</v>
      </c>
      <c r="AW133" s="10" t="s">
        <v>38</v>
      </c>
      <c r="AX133" s="10" t="s">
        <v>87</v>
      </c>
      <c r="AY133" s="239" t="s">
        <v>156</v>
      </c>
    </row>
    <row r="134" s="1" customFormat="1" ht="25.5" customHeight="1">
      <c r="B134" s="46"/>
      <c r="C134" s="219" t="s">
        <v>90</v>
      </c>
      <c r="D134" s="219" t="s">
        <v>157</v>
      </c>
      <c r="E134" s="220" t="s">
        <v>165</v>
      </c>
      <c r="F134" s="221" t="s">
        <v>166</v>
      </c>
      <c r="G134" s="221"/>
      <c r="H134" s="221"/>
      <c r="I134" s="221"/>
      <c r="J134" s="222" t="s">
        <v>160</v>
      </c>
      <c r="K134" s="223">
        <v>1.9810000000000001</v>
      </c>
      <c r="L134" s="224">
        <v>0</v>
      </c>
      <c r="M134" s="225"/>
      <c r="N134" s="226">
        <f>ROUND(L134*K134,2)</f>
        <v>0</v>
      </c>
      <c r="O134" s="226"/>
      <c r="P134" s="226"/>
      <c r="Q134" s="226"/>
      <c r="R134" s="48"/>
      <c r="T134" s="227" t="s">
        <v>22</v>
      </c>
      <c r="U134" s="56" t="s">
        <v>46</v>
      </c>
      <c r="V134" s="47"/>
      <c r="W134" s="228">
        <f>V134*K134</f>
        <v>0</v>
      </c>
      <c r="X134" s="228">
        <v>0</v>
      </c>
      <c r="Y134" s="228">
        <f>X134*K134</f>
        <v>0</v>
      </c>
      <c r="Z134" s="228">
        <v>0</v>
      </c>
      <c r="AA134" s="229">
        <f>Z134*K134</f>
        <v>0</v>
      </c>
      <c r="AR134" s="22" t="s">
        <v>161</v>
      </c>
      <c r="AT134" s="22" t="s">
        <v>157</v>
      </c>
      <c r="AU134" s="22" t="s">
        <v>90</v>
      </c>
      <c r="AY134" s="22" t="s">
        <v>156</v>
      </c>
      <c r="BE134" s="142">
        <f>IF(U134="základní",N134,0)</f>
        <v>0</v>
      </c>
      <c r="BF134" s="142">
        <f>IF(U134="snížená",N134,0)</f>
        <v>0</v>
      </c>
      <c r="BG134" s="142">
        <f>IF(U134="zákl. přenesená",N134,0)</f>
        <v>0</v>
      </c>
      <c r="BH134" s="142">
        <f>IF(U134="sníž. přenesená",N134,0)</f>
        <v>0</v>
      </c>
      <c r="BI134" s="142">
        <f>IF(U134="nulová",N134,0)</f>
        <v>0</v>
      </c>
      <c r="BJ134" s="22" t="s">
        <v>87</v>
      </c>
      <c r="BK134" s="142">
        <f>ROUND(L134*K134,2)</f>
        <v>0</v>
      </c>
      <c r="BL134" s="22" t="s">
        <v>161</v>
      </c>
      <c r="BM134" s="22" t="s">
        <v>167</v>
      </c>
    </row>
    <row r="135" s="1" customFormat="1" ht="16.5" customHeight="1">
      <c r="B135" s="46"/>
      <c r="C135" s="219" t="s">
        <v>93</v>
      </c>
      <c r="D135" s="219" t="s">
        <v>157</v>
      </c>
      <c r="E135" s="220" t="s">
        <v>168</v>
      </c>
      <c r="F135" s="221" t="s">
        <v>169</v>
      </c>
      <c r="G135" s="221"/>
      <c r="H135" s="221"/>
      <c r="I135" s="221"/>
      <c r="J135" s="222" t="s">
        <v>160</v>
      </c>
      <c r="K135" s="223">
        <v>1.9810000000000001</v>
      </c>
      <c r="L135" s="224">
        <v>0</v>
      </c>
      <c r="M135" s="225"/>
      <c r="N135" s="226">
        <f>ROUND(L135*K135,2)</f>
        <v>0</v>
      </c>
      <c r="O135" s="226"/>
      <c r="P135" s="226"/>
      <c r="Q135" s="226"/>
      <c r="R135" s="48"/>
      <c r="T135" s="227" t="s">
        <v>22</v>
      </c>
      <c r="U135" s="56" t="s">
        <v>46</v>
      </c>
      <c r="V135" s="47"/>
      <c r="W135" s="228">
        <f>V135*K135</f>
        <v>0</v>
      </c>
      <c r="X135" s="228">
        <v>0</v>
      </c>
      <c r="Y135" s="228">
        <f>X135*K135</f>
        <v>0</v>
      </c>
      <c r="Z135" s="228">
        <v>0</v>
      </c>
      <c r="AA135" s="229">
        <f>Z135*K135</f>
        <v>0</v>
      </c>
      <c r="AR135" s="22" t="s">
        <v>161</v>
      </c>
      <c r="AT135" s="22" t="s">
        <v>157</v>
      </c>
      <c r="AU135" s="22" t="s">
        <v>90</v>
      </c>
      <c r="AY135" s="22" t="s">
        <v>156</v>
      </c>
      <c r="BE135" s="142">
        <f>IF(U135="základní",N135,0)</f>
        <v>0</v>
      </c>
      <c r="BF135" s="142">
        <f>IF(U135="snížená",N135,0)</f>
        <v>0</v>
      </c>
      <c r="BG135" s="142">
        <f>IF(U135="zákl. přenesená",N135,0)</f>
        <v>0</v>
      </c>
      <c r="BH135" s="142">
        <f>IF(U135="sníž. přenesená",N135,0)</f>
        <v>0</v>
      </c>
      <c r="BI135" s="142">
        <f>IF(U135="nulová",N135,0)</f>
        <v>0</v>
      </c>
      <c r="BJ135" s="22" t="s">
        <v>87</v>
      </c>
      <c r="BK135" s="142">
        <f>ROUND(L135*K135,2)</f>
        <v>0</v>
      </c>
      <c r="BL135" s="22" t="s">
        <v>161</v>
      </c>
      <c r="BM135" s="22" t="s">
        <v>170</v>
      </c>
    </row>
    <row r="136" s="1" customFormat="1" ht="25.5" customHeight="1">
      <c r="B136" s="46"/>
      <c r="C136" s="219" t="s">
        <v>161</v>
      </c>
      <c r="D136" s="219" t="s">
        <v>157</v>
      </c>
      <c r="E136" s="220" t="s">
        <v>171</v>
      </c>
      <c r="F136" s="221" t="s">
        <v>172</v>
      </c>
      <c r="G136" s="221"/>
      <c r="H136" s="221"/>
      <c r="I136" s="221"/>
      <c r="J136" s="222" t="s">
        <v>173</v>
      </c>
      <c r="K136" s="223">
        <v>3.7639999999999998</v>
      </c>
      <c r="L136" s="224">
        <v>0</v>
      </c>
      <c r="M136" s="225"/>
      <c r="N136" s="226">
        <f>ROUND(L136*K136,2)</f>
        <v>0</v>
      </c>
      <c r="O136" s="226"/>
      <c r="P136" s="226"/>
      <c r="Q136" s="226"/>
      <c r="R136" s="48"/>
      <c r="T136" s="227" t="s">
        <v>22</v>
      </c>
      <c r="U136" s="56" t="s">
        <v>46</v>
      </c>
      <c r="V136" s="47"/>
      <c r="W136" s="228">
        <f>V136*K136</f>
        <v>0</v>
      </c>
      <c r="X136" s="228">
        <v>0</v>
      </c>
      <c r="Y136" s="228">
        <f>X136*K136</f>
        <v>0</v>
      </c>
      <c r="Z136" s="228">
        <v>0</v>
      </c>
      <c r="AA136" s="229">
        <f>Z136*K136</f>
        <v>0</v>
      </c>
      <c r="AR136" s="22" t="s">
        <v>161</v>
      </c>
      <c r="AT136" s="22" t="s">
        <v>157</v>
      </c>
      <c r="AU136" s="22" t="s">
        <v>90</v>
      </c>
      <c r="AY136" s="22" t="s">
        <v>156</v>
      </c>
      <c r="BE136" s="142">
        <f>IF(U136="základní",N136,0)</f>
        <v>0</v>
      </c>
      <c r="BF136" s="142">
        <f>IF(U136="snížená",N136,0)</f>
        <v>0</v>
      </c>
      <c r="BG136" s="142">
        <f>IF(U136="zákl. přenesená",N136,0)</f>
        <v>0</v>
      </c>
      <c r="BH136" s="142">
        <f>IF(U136="sníž. přenesená",N136,0)</f>
        <v>0</v>
      </c>
      <c r="BI136" s="142">
        <f>IF(U136="nulová",N136,0)</f>
        <v>0</v>
      </c>
      <c r="BJ136" s="22" t="s">
        <v>87</v>
      </c>
      <c r="BK136" s="142">
        <f>ROUND(L136*K136,2)</f>
        <v>0</v>
      </c>
      <c r="BL136" s="22" t="s">
        <v>161</v>
      </c>
      <c r="BM136" s="22" t="s">
        <v>174</v>
      </c>
    </row>
    <row r="137" s="10" customFormat="1" ht="16.5" customHeight="1">
      <c r="B137" s="230"/>
      <c r="C137" s="231"/>
      <c r="D137" s="231"/>
      <c r="E137" s="232" t="s">
        <v>22</v>
      </c>
      <c r="F137" s="233" t="s">
        <v>175</v>
      </c>
      <c r="G137" s="234"/>
      <c r="H137" s="234"/>
      <c r="I137" s="234"/>
      <c r="J137" s="231"/>
      <c r="K137" s="235">
        <v>3.7639999999999998</v>
      </c>
      <c r="L137" s="231"/>
      <c r="M137" s="231"/>
      <c r="N137" s="231"/>
      <c r="O137" s="231"/>
      <c r="P137" s="231"/>
      <c r="Q137" s="231"/>
      <c r="R137" s="236"/>
      <c r="T137" s="237"/>
      <c r="U137" s="231"/>
      <c r="V137" s="231"/>
      <c r="W137" s="231"/>
      <c r="X137" s="231"/>
      <c r="Y137" s="231"/>
      <c r="Z137" s="231"/>
      <c r="AA137" s="238"/>
      <c r="AT137" s="239" t="s">
        <v>164</v>
      </c>
      <c r="AU137" s="239" t="s">
        <v>90</v>
      </c>
      <c r="AV137" s="10" t="s">
        <v>90</v>
      </c>
      <c r="AW137" s="10" t="s">
        <v>38</v>
      </c>
      <c r="AX137" s="10" t="s">
        <v>87</v>
      </c>
      <c r="AY137" s="239" t="s">
        <v>156</v>
      </c>
    </row>
    <row r="138" s="9" customFormat="1" ht="29.88" customHeight="1">
      <c r="B138" s="206"/>
      <c r="C138" s="207"/>
      <c r="D138" s="216" t="s">
        <v>122</v>
      </c>
      <c r="E138" s="216"/>
      <c r="F138" s="216"/>
      <c r="G138" s="216"/>
      <c r="H138" s="216"/>
      <c r="I138" s="216"/>
      <c r="J138" s="216"/>
      <c r="K138" s="216"/>
      <c r="L138" s="216"/>
      <c r="M138" s="216"/>
      <c r="N138" s="217">
        <f>BK138</f>
        <v>0</v>
      </c>
      <c r="O138" s="218"/>
      <c r="P138" s="218"/>
      <c r="Q138" s="218"/>
      <c r="R138" s="209"/>
      <c r="T138" s="210"/>
      <c r="U138" s="207"/>
      <c r="V138" s="207"/>
      <c r="W138" s="211">
        <f>SUM(W139:W152)</f>
        <v>0</v>
      </c>
      <c r="X138" s="207"/>
      <c r="Y138" s="211">
        <f>SUM(Y139:Y152)</f>
        <v>14.540586000000001</v>
      </c>
      <c r="Z138" s="207"/>
      <c r="AA138" s="212">
        <f>SUM(AA139:AA152)</f>
        <v>0</v>
      </c>
      <c r="AR138" s="213" t="s">
        <v>87</v>
      </c>
      <c r="AT138" s="214" t="s">
        <v>80</v>
      </c>
      <c r="AU138" s="214" t="s">
        <v>87</v>
      </c>
      <c r="AY138" s="213" t="s">
        <v>156</v>
      </c>
      <c r="BK138" s="215">
        <f>SUM(BK139:BK152)</f>
        <v>0</v>
      </c>
    </row>
    <row r="139" s="1" customFormat="1" ht="38.25" customHeight="1">
      <c r="B139" s="46"/>
      <c r="C139" s="219" t="s">
        <v>176</v>
      </c>
      <c r="D139" s="219" t="s">
        <v>157</v>
      </c>
      <c r="E139" s="220" t="s">
        <v>177</v>
      </c>
      <c r="F139" s="221" t="s">
        <v>178</v>
      </c>
      <c r="G139" s="221"/>
      <c r="H139" s="221"/>
      <c r="I139" s="221"/>
      <c r="J139" s="222" t="s">
        <v>179</v>
      </c>
      <c r="K139" s="223">
        <v>55</v>
      </c>
      <c r="L139" s="224">
        <v>0</v>
      </c>
      <c r="M139" s="225"/>
      <c r="N139" s="226">
        <f>ROUND(L139*K139,2)</f>
        <v>0</v>
      </c>
      <c r="O139" s="226"/>
      <c r="P139" s="226"/>
      <c r="Q139" s="226"/>
      <c r="R139" s="48"/>
      <c r="T139" s="227" t="s">
        <v>22</v>
      </c>
      <c r="U139" s="56" t="s">
        <v>46</v>
      </c>
      <c r="V139" s="47"/>
      <c r="W139" s="228">
        <f>V139*K139</f>
        <v>0</v>
      </c>
      <c r="X139" s="228">
        <v>0.01146</v>
      </c>
      <c r="Y139" s="228">
        <f>X139*K139</f>
        <v>0.63029999999999997</v>
      </c>
      <c r="Z139" s="228">
        <v>0</v>
      </c>
      <c r="AA139" s="229">
        <f>Z139*K139</f>
        <v>0</v>
      </c>
      <c r="AR139" s="22" t="s">
        <v>161</v>
      </c>
      <c r="AT139" s="22" t="s">
        <v>157</v>
      </c>
      <c r="AU139" s="22" t="s">
        <v>90</v>
      </c>
      <c r="AY139" s="22" t="s">
        <v>156</v>
      </c>
      <c r="BE139" s="142">
        <f>IF(U139="základní",N139,0)</f>
        <v>0</v>
      </c>
      <c r="BF139" s="142">
        <f>IF(U139="snížená",N139,0)</f>
        <v>0</v>
      </c>
      <c r="BG139" s="142">
        <f>IF(U139="zákl. přenesená",N139,0)</f>
        <v>0</v>
      </c>
      <c r="BH139" s="142">
        <f>IF(U139="sníž. přenesená",N139,0)</f>
        <v>0</v>
      </c>
      <c r="BI139" s="142">
        <f>IF(U139="nulová",N139,0)</f>
        <v>0</v>
      </c>
      <c r="BJ139" s="22" t="s">
        <v>87</v>
      </c>
      <c r="BK139" s="142">
        <f>ROUND(L139*K139,2)</f>
        <v>0</v>
      </c>
      <c r="BL139" s="22" t="s">
        <v>161</v>
      </c>
      <c r="BM139" s="22" t="s">
        <v>180</v>
      </c>
    </row>
    <row r="140" s="10" customFormat="1" ht="16.5" customHeight="1">
      <c r="B140" s="230"/>
      <c r="C140" s="231"/>
      <c r="D140" s="231"/>
      <c r="E140" s="232" t="s">
        <v>22</v>
      </c>
      <c r="F140" s="233" t="s">
        <v>181</v>
      </c>
      <c r="G140" s="234"/>
      <c r="H140" s="234"/>
      <c r="I140" s="234"/>
      <c r="J140" s="231"/>
      <c r="K140" s="235">
        <v>55</v>
      </c>
      <c r="L140" s="231"/>
      <c r="M140" s="231"/>
      <c r="N140" s="231"/>
      <c r="O140" s="231"/>
      <c r="P140" s="231"/>
      <c r="Q140" s="231"/>
      <c r="R140" s="236"/>
      <c r="T140" s="237"/>
      <c r="U140" s="231"/>
      <c r="V140" s="231"/>
      <c r="W140" s="231"/>
      <c r="X140" s="231"/>
      <c r="Y140" s="231"/>
      <c r="Z140" s="231"/>
      <c r="AA140" s="238"/>
      <c r="AT140" s="239" t="s">
        <v>164</v>
      </c>
      <c r="AU140" s="239" t="s">
        <v>90</v>
      </c>
      <c r="AV140" s="10" t="s">
        <v>90</v>
      </c>
      <c r="AW140" s="10" t="s">
        <v>38</v>
      </c>
      <c r="AX140" s="10" t="s">
        <v>87</v>
      </c>
      <c r="AY140" s="239" t="s">
        <v>156</v>
      </c>
    </row>
    <row r="141" s="1" customFormat="1" ht="25.5" customHeight="1">
      <c r="B141" s="46"/>
      <c r="C141" s="219" t="s">
        <v>182</v>
      </c>
      <c r="D141" s="219" t="s">
        <v>157</v>
      </c>
      <c r="E141" s="220" t="s">
        <v>183</v>
      </c>
      <c r="F141" s="221" t="s">
        <v>184</v>
      </c>
      <c r="G141" s="221"/>
      <c r="H141" s="221"/>
      <c r="I141" s="221"/>
      <c r="J141" s="222" t="s">
        <v>179</v>
      </c>
      <c r="K141" s="223">
        <v>643</v>
      </c>
      <c r="L141" s="224">
        <v>0</v>
      </c>
      <c r="M141" s="225"/>
      <c r="N141" s="226">
        <f>ROUND(L141*K141,2)</f>
        <v>0</v>
      </c>
      <c r="O141" s="226"/>
      <c r="P141" s="226"/>
      <c r="Q141" s="226"/>
      <c r="R141" s="48"/>
      <c r="T141" s="227" t="s">
        <v>22</v>
      </c>
      <c r="U141" s="56" t="s">
        <v>46</v>
      </c>
      <c r="V141" s="47"/>
      <c r="W141" s="228">
        <f>V141*K141</f>
        <v>0</v>
      </c>
      <c r="X141" s="228">
        <v>0.01455</v>
      </c>
      <c r="Y141" s="228">
        <f>X141*K141</f>
        <v>9.3556500000000007</v>
      </c>
      <c r="Z141" s="228">
        <v>0</v>
      </c>
      <c r="AA141" s="229">
        <f>Z141*K141</f>
        <v>0</v>
      </c>
      <c r="AR141" s="22" t="s">
        <v>161</v>
      </c>
      <c r="AT141" s="22" t="s">
        <v>157</v>
      </c>
      <c r="AU141" s="22" t="s">
        <v>90</v>
      </c>
      <c r="AY141" s="22" t="s">
        <v>156</v>
      </c>
      <c r="BE141" s="142">
        <f>IF(U141="základní",N141,0)</f>
        <v>0</v>
      </c>
      <c r="BF141" s="142">
        <f>IF(U141="snížená",N141,0)</f>
        <v>0</v>
      </c>
      <c r="BG141" s="142">
        <f>IF(U141="zákl. přenesená",N141,0)</f>
        <v>0</v>
      </c>
      <c r="BH141" s="142">
        <f>IF(U141="sníž. přenesená",N141,0)</f>
        <v>0</v>
      </c>
      <c r="BI141" s="142">
        <f>IF(U141="nulová",N141,0)</f>
        <v>0</v>
      </c>
      <c r="BJ141" s="22" t="s">
        <v>87</v>
      </c>
      <c r="BK141" s="142">
        <f>ROUND(L141*K141,2)</f>
        <v>0</v>
      </c>
      <c r="BL141" s="22" t="s">
        <v>161</v>
      </c>
      <c r="BM141" s="22" t="s">
        <v>185</v>
      </c>
    </row>
    <row r="142" s="10" customFormat="1" ht="16.5" customHeight="1">
      <c r="B142" s="230"/>
      <c r="C142" s="231"/>
      <c r="D142" s="231"/>
      <c r="E142" s="232" t="s">
        <v>22</v>
      </c>
      <c r="F142" s="233" t="s">
        <v>186</v>
      </c>
      <c r="G142" s="234"/>
      <c r="H142" s="234"/>
      <c r="I142" s="234"/>
      <c r="J142" s="231"/>
      <c r="K142" s="235">
        <v>643</v>
      </c>
      <c r="L142" s="231"/>
      <c r="M142" s="231"/>
      <c r="N142" s="231"/>
      <c r="O142" s="231"/>
      <c r="P142" s="231"/>
      <c r="Q142" s="231"/>
      <c r="R142" s="236"/>
      <c r="T142" s="237"/>
      <c r="U142" s="231"/>
      <c r="V142" s="231"/>
      <c r="W142" s="231"/>
      <c r="X142" s="231"/>
      <c r="Y142" s="231"/>
      <c r="Z142" s="231"/>
      <c r="AA142" s="238"/>
      <c r="AT142" s="239" t="s">
        <v>164</v>
      </c>
      <c r="AU142" s="239" t="s">
        <v>90</v>
      </c>
      <c r="AV142" s="10" t="s">
        <v>90</v>
      </c>
      <c r="AW142" s="10" t="s">
        <v>38</v>
      </c>
      <c r="AX142" s="10" t="s">
        <v>87</v>
      </c>
      <c r="AY142" s="239" t="s">
        <v>156</v>
      </c>
    </row>
    <row r="143" s="1" customFormat="1" ht="25.5" customHeight="1">
      <c r="B143" s="46"/>
      <c r="C143" s="219" t="s">
        <v>187</v>
      </c>
      <c r="D143" s="219" t="s">
        <v>157</v>
      </c>
      <c r="E143" s="220" t="s">
        <v>188</v>
      </c>
      <c r="F143" s="221" t="s">
        <v>189</v>
      </c>
      <c r="G143" s="221"/>
      <c r="H143" s="221"/>
      <c r="I143" s="221"/>
      <c r="J143" s="222" t="s">
        <v>179</v>
      </c>
      <c r="K143" s="223">
        <v>10</v>
      </c>
      <c r="L143" s="224">
        <v>0</v>
      </c>
      <c r="M143" s="225"/>
      <c r="N143" s="226">
        <f>ROUND(L143*K143,2)</f>
        <v>0</v>
      </c>
      <c r="O143" s="226"/>
      <c r="P143" s="226"/>
      <c r="Q143" s="226"/>
      <c r="R143" s="48"/>
      <c r="T143" s="227" t="s">
        <v>22</v>
      </c>
      <c r="U143" s="56" t="s">
        <v>46</v>
      </c>
      <c r="V143" s="47"/>
      <c r="W143" s="228">
        <f>V143*K143</f>
        <v>0</v>
      </c>
      <c r="X143" s="228">
        <v>0.034500000000000003</v>
      </c>
      <c r="Y143" s="228">
        <f>X143*K143</f>
        <v>0.34500000000000003</v>
      </c>
      <c r="Z143" s="228">
        <v>0</v>
      </c>
      <c r="AA143" s="229">
        <f>Z143*K143</f>
        <v>0</v>
      </c>
      <c r="AR143" s="22" t="s">
        <v>161</v>
      </c>
      <c r="AT143" s="22" t="s">
        <v>157</v>
      </c>
      <c r="AU143" s="22" t="s">
        <v>90</v>
      </c>
      <c r="AY143" s="22" t="s">
        <v>156</v>
      </c>
      <c r="BE143" s="142">
        <f>IF(U143="základní",N143,0)</f>
        <v>0</v>
      </c>
      <c r="BF143" s="142">
        <f>IF(U143="snížená",N143,0)</f>
        <v>0</v>
      </c>
      <c r="BG143" s="142">
        <f>IF(U143="zákl. přenesená",N143,0)</f>
        <v>0</v>
      </c>
      <c r="BH143" s="142">
        <f>IF(U143="sníž. přenesená",N143,0)</f>
        <v>0</v>
      </c>
      <c r="BI143" s="142">
        <f>IF(U143="nulová",N143,0)</f>
        <v>0</v>
      </c>
      <c r="BJ143" s="22" t="s">
        <v>87</v>
      </c>
      <c r="BK143" s="142">
        <f>ROUND(L143*K143,2)</f>
        <v>0</v>
      </c>
      <c r="BL143" s="22" t="s">
        <v>161</v>
      </c>
      <c r="BM143" s="22" t="s">
        <v>190</v>
      </c>
    </row>
    <row r="144" s="10" customFormat="1" ht="16.5" customHeight="1">
      <c r="B144" s="230"/>
      <c r="C144" s="231"/>
      <c r="D144" s="231"/>
      <c r="E144" s="232" t="s">
        <v>22</v>
      </c>
      <c r="F144" s="233" t="s">
        <v>191</v>
      </c>
      <c r="G144" s="234"/>
      <c r="H144" s="234"/>
      <c r="I144" s="234"/>
      <c r="J144" s="231"/>
      <c r="K144" s="235">
        <v>10</v>
      </c>
      <c r="L144" s="231"/>
      <c r="M144" s="231"/>
      <c r="N144" s="231"/>
      <c r="O144" s="231"/>
      <c r="P144" s="231"/>
      <c r="Q144" s="231"/>
      <c r="R144" s="236"/>
      <c r="T144" s="237"/>
      <c r="U144" s="231"/>
      <c r="V144" s="231"/>
      <c r="W144" s="231"/>
      <c r="X144" s="231"/>
      <c r="Y144" s="231"/>
      <c r="Z144" s="231"/>
      <c r="AA144" s="238"/>
      <c r="AT144" s="239" t="s">
        <v>164</v>
      </c>
      <c r="AU144" s="239" t="s">
        <v>90</v>
      </c>
      <c r="AV144" s="10" t="s">
        <v>90</v>
      </c>
      <c r="AW144" s="10" t="s">
        <v>38</v>
      </c>
      <c r="AX144" s="10" t="s">
        <v>87</v>
      </c>
      <c r="AY144" s="239" t="s">
        <v>156</v>
      </c>
    </row>
    <row r="145" s="1" customFormat="1" ht="25.5" customHeight="1">
      <c r="B145" s="46"/>
      <c r="C145" s="219" t="s">
        <v>192</v>
      </c>
      <c r="D145" s="219" t="s">
        <v>157</v>
      </c>
      <c r="E145" s="220" t="s">
        <v>193</v>
      </c>
      <c r="F145" s="221" t="s">
        <v>194</v>
      </c>
      <c r="G145" s="221"/>
      <c r="H145" s="221"/>
      <c r="I145" s="221"/>
      <c r="J145" s="222" t="s">
        <v>179</v>
      </c>
      <c r="K145" s="223">
        <v>15.234999999999999</v>
      </c>
      <c r="L145" s="224">
        <v>0</v>
      </c>
      <c r="M145" s="225"/>
      <c r="N145" s="226">
        <f>ROUND(L145*K145,2)</f>
        <v>0</v>
      </c>
      <c r="O145" s="226"/>
      <c r="P145" s="226"/>
      <c r="Q145" s="226"/>
      <c r="R145" s="48"/>
      <c r="T145" s="227" t="s">
        <v>22</v>
      </c>
      <c r="U145" s="56" t="s">
        <v>46</v>
      </c>
      <c r="V145" s="47"/>
      <c r="W145" s="228">
        <f>V145*K145</f>
        <v>0</v>
      </c>
      <c r="X145" s="228">
        <v>0.27560000000000001</v>
      </c>
      <c r="Y145" s="228">
        <f>X145*K145</f>
        <v>4.198766</v>
      </c>
      <c r="Z145" s="228">
        <v>0</v>
      </c>
      <c r="AA145" s="229">
        <f>Z145*K145</f>
        <v>0</v>
      </c>
      <c r="AR145" s="22" t="s">
        <v>161</v>
      </c>
      <c r="AT145" s="22" t="s">
        <v>157</v>
      </c>
      <c r="AU145" s="22" t="s">
        <v>90</v>
      </c>
      <c r="AY145" s="22" t="s">
        <v>156</v>
      </c>
      <c r="BE145" s="142">
        <f>IF(U145="základní",N145,0)</f>
        <v>0</v>
      </c>
      <c r="BF145" s="142">
        <f>IF(U145="snížená",N145,0)</f>
        <v>0</v>
      </c>
      <c r="BG145" s="142">
        <f>IF(U145="zákl. přenesená",N145,0)</f>
        <v>0</v>
      </c>
      <c r="BH145" s="142">
        <f>IF(U145="sníž. přenesená",N145,0)</f>
        <v>0</v>
      </c>
      <c r="BI145" s="142">
        <f>IF(U145="nulová",N145,0)</f>
        <v>0</v>
      </c>
      <c r="BJ145" s="22" t="s">
        <v>87</v>
      </c>
      <c r="BK145" s="142">
        <f>ROUND(L145*K145,2)</f>
        <v>0</v>
      </c>
      <c r="BL145" s="22" t="s">
        <v>161</v>
      </c>
      <c r="BM145" s="22" t="s">
        <v>195</v>
      </c>
    </row>
    <row r="146" s="10" customFormat="1" ht="16.5" customHeight="1">
      <c r="B146" s="230"/>
      <c r="C146" s="231"/>
      <c r="D146" s="231"/>
      <c r="E146" s="232" t="s">
        <v>22</v>
      </c>
      <c r="F146" s="233" t="s">
        <v>196</v>
      </c>
      <c r="G146" s="234"/>
      <c r="H146" s="234"/>
      <c r="I146" s="234"/>
      <c r="J146" s="231"/>
      <c r="K146" s="235">
        <v>15.234999999999999</v>
      </c>
      <c r="L146" s="231"/>
      <c r="M146" s="231"/>
      <c r="N146" s="231"/>
      <c r="O146" s="231"/>
      <c r="P146" s="231"/>
      <c r="Q146" s="231"/>
      <c r="R146" s="236"/>
      <c r="T146" s="237"/>
      <c r="U146" s="231"/>
      <c r="V146" s="231"/>
      <c r="W146" s="231"/>
      <c r="X146" s="231"/>
      <c r="Y146" s="231"/>
      <c r="Z146" s="231"/>
      <c r="AA146" s="238"/>
      <c r="AT146" s="239" t="s">
        <v>164</v>
      </c>
      <c r="AU146" s="239" t="s">
        <v>90</v>
      </c>
      <c r="AV146" s="10" t="s">
        <v>90</v>
      </c>
      <c r="AW146" s="10" t="s">
        <v>38</v>
      </c>
      <c r="AX146" s="10" t="s">
        <v>87</v>
      </c>
      <c r="AY146" s="239" t="s">
        <v>156</v>
      </c>
    </row>
    <row r="147" s="1" customFormat="1" ht="25.5" customHeight="1">
      <c r="B147" s="46"/>
      <c r="C147" s="219" t="s">
        <v>197</v>
      </c>
      <c r="D147" s="219" t="s">
        <v>157</v>
      </c>
      <c r="E147" s="220" t="s">
        <v>198</v>
      </c>
      <c r="F147" s="221" t="s">
        <v>199</v>
      </c>
      <c r="G147" s="221"/>
      <c r="H147" s="221"/>
      <c r="I147" s="221"/>
      <c r="J147" s="222" t="s">
        <v>200</v>
      </c>
      <c r="K147" s="223">
        <v>7</v>
      </c>
      <c r="L147" s="224">
        <v>0</v>
      </c>
      <c r="M147" s="225"/>
      <c r="N147" s="226">
        <f>ROUND(L147*K147,2)</f>
        <v>0</v>
      </c>
      <c r="O147" s="226"/>
      <c r="P147" s="226"/>
      <c r="Q147" s="226"/>
      <c r="R147" s="48"/>
      <c r="T147" s="227" t="s">
        <v>22</v>
      </c>
      <c r="U147" s="56" t="s">
        <v>46</v>
      </c>
      <c r="V147" s="47"/>
      <c r="W147" s="228">
        <f>V147*K147</f>
        <v>0</v>
      </c>
      <c r="X147" s="228">
        <v>0</v>
      </c>
      <c r="Y147" s="228">
        <f>X147*K147</f>
        <v>0</v>
      </c>
      <c r="Z147" s="228">
        <v>0</v>
      </c>
      <c r="AA147" s="229">
        <f>Z147*K147</f>
        <v>0</v>
      </c>
      <c r="AR147" s="22" t="s">
        <v>161</v>
      </c>
      <c r="AT147" s="22" t="s">
        <v>157</v>
      </c>
      <c r="AU147" s="22" t="s">
        <v>90</v>
      </c>
      <c r="AY147" s="22" t="s">
        <v>156</v>
      </c>
      <c r="BE147" s="142">
        <f>IF(U147="základní",N147,0)</f>
        <v>0</v>
      </c>
      <c r="BF147" s="142">
        <f>IF(U147="snížená",N147,0)</f>
        <v>0</v>
      </c>
      <c r="BG147" s="142">
        <f>IF(U147="zákl. přenesená",N147,0)</f>
        <v>0</v>
      </c>
      <c r="BH147" s="142">
        <f>IF(U147="sníž. přenesená",N147,0)</f>
        <v>0</v>
      </c>
      <c r="BI147" s="142">
        <f>IF(U147="nulová",N147,0)</f>
        <v>0</v>
      </c>
      <c r="BJ147" s="22" t="s">
        <v>87</v>
      </c>
      <c r="BK147" s="142">
        <f>ROUND(L147*K147,2)</f>
        <v>0</v>
      </c>
      <c r="BL147" s="22" t="s">
        <v>161</v>
      </c>
      <c r="BM147" s="22" t="s">
        <v>201</v>
      </c>
    </row>
    <row r="148" s="1" customFormat="1" ht="16.5" customHeight="1">
      <c r="B148" s="46"/>
      <c r="C148" s="240" t="s">
        <v>202</v>
      </c>
      <c r="D148" s="240" t="s">
        <v>203</v>
      </c>
      <c r="E148" s="241" t="s">
        <v>204</v>
      </c>
      <c r="F148" s="242" t="s">
        <v>205</v>
      </c>
      <c r="G148" s="242"/>
      <c r="H148" s="242"/>
      <c r="I148" s="242"/>
      <c r="J148" s="243" t="s">
        <v>200</v>
      </c>
      <c r="K148" s="244">
        <v>7</v>
      </c>
      <c r="L148" s="245">
        <v>0</v>
      </c>
      <c r="M148" s="246"/>
      <c r="N148" s="247">
        <f>ROUND(L148*K148,2)</f>
        <v>0</v>
      </c>
      <c r="O148" s="226"/>
      <c r="P148" s="226"/>
      <c r="Q148" s="226"/>
      <c r="R148" s="48"/>
      <c r="T148" s="227" t="s">
        <v>22</v>
      </c>
      <c r="U148" s="56" t="s">
        <v>46</v>
      </c>
      <c r="V148" s="47"/>
      <c r="W148" s="228">
        <f>V148*K148</f>
        <v>0</v>
      </c>
      <c r="X148" s="228">
        <v>0.0012999999999999999</v>
      </c>
      <c r="Y148" s="228">
        <f>X148*K148</f>
        <v>0.0091000000000000004</v>
      </c>
      <c r="Z148" s="228">
        <v>0</v>
      </c>
      <c r="AA148" s="229">
        <f>Z148*K148</f>
        <v>0</v>
      </c>
      <c r="AR148" s="22" t="s">
        <v>192</v>
      </c>
      <c r="AT148" s="22" t="s">
        <v>203</v>
      </c>
      <c r="AU148" s="22" t="s">
        <v>90</v>
      </c>
      <c r="AY148" s="22" t="s">
        <v>156</v>
      </c>
      <c r="BE148" s="142">
        <f>IF(U148="základní",N148,0)</f>
        <v>0</v>
      </c>
      <c r="BF148" s="142">
        <f>IF(U148="snížená",N148,0)</f>
        <v>0</v>
      </c>
      <c r="BG148" s="142">
        <f>IF(U148="zákl. přenesená",N148,0)</f>
        <v>0</v>
      </c>
      <c r="BH148" s="142">
        <f>IF(U148="sníž. přenesená",N148,0)</f>
        <v>0</v>
      </c>
      <c r="BI148" s="142">
        <f>IF(U148="nulová",N148,0)</f>
        <v>0</v>
      </c>
      <c r="BJ148" s="22" t="s">
        <v>87</v>
      </c>
      <c r="BK148" s="142">
        <f>ROUND(L148*K148,2)</f>
        <v>0</v>
      </c>
      <c r="BL148" s="22" t="s">
        <v>161</v>
      </c>
      <c r="BM148" s="22" t="s">
        <v>206</v>
      </c>
    </row>
    <row r="149" s="1" customFormat="1" ht="25.5" customHeight="1">
      <c r="B149" s="46"/>
      <c r="C149" s="219" t="s">
        <v>207</v>
      </c>
      <c r="D149" s="219" t="s">
        <v>157</v>
      </c>
      <c r="E149" s="220" t="s">
        <v>208</v>
      </c>
      <c r="F149" s="221" t="s">
        <v>209</v>
      </c>
      <c r="G149" s="221"/>
      <c r="H149" s="221"/>
      <c r="I149" s="221"/>
      <c r="J149" s="222" t="s">
        <v>200</v>
      </c>
      <c r="K149" s="223">
        <v>2</v>
      </c>
      <c r="L149" s="224">
        <v>0</v>
      </c>
      <c r="M149" s="225"/>
      <c r="N149" s="226">
        <f>ROUND(L149*K149,2)</f>
        <v>0</v>
      </c>
      <c r="O149" s="226"/>
      <c r="P149" s="226"/>
      <c r="Q149" s="226"/>
      <c r="R149" s="48"/>
      <c r="T149" s="227" t="s">
        <v>22</v>
      </c>
      <c r="U149" s="56" t="s">
        <v>46</v>
      </c>
      <c r="V149" s="47"/>
      <c r="W149" s="228">
        <f>V149*K149</f>
        <v>0</v>
      </c>
      <c r="X149" s="228">
        <v>0</v>
      </c>
      <c r="Y149" s="228">
        <f>X149*K149</f>
        <v>0</v>
      </c>
      <c r="Z149" s="228">
        <v>0</v>
      </c>
      <c r="AA149" s="229">
        <f>Z149*K149</f>
        <v>0</v>
      </c>
      <c r="AR149" s="22" t="s">
        <v>161</v>
      </c>
      <c r="AT149" s="22" t="s">
        <v>157</v>
      </c>
      <c r="AU149" s="22" t="s">
        <v>90</v>
      </c>
      <c r="AY149" s="22" t="s">
        <v>156</v>
      </c>
      <c r="BE149" s="142">
        <f>IF(U149="základní",N149,0)</f>
        <v>0</v>
      </c>
      <c r="BF149" s="142">
        <f>IF(U149="snížená",N149,0)</f>
        <v>0</v>
      </c>
      <c r="BG149" s="142">
        <f>IF(U149="zákl. přenesená",N149,0)</f>
        <v>0</v>
      </c>
      <c r="BH149" s="142">
        <f>IF(U149="sníž. přenesená",N149,0)</f>
        <v>0</v>
      </c>
      <c r="BI149" s="142">
        <f>IF(U149="nulová",N149,0)</f>
        <v>0</v>
      </c>
      <c r="BJ149" s="22" t="s">
        <v>87</v>
      </c>
      <c r="BK149" s="142">
        <f>ROUND(L149*K149,2)</f>
        <v>0</v>
      </c>
      <c r="BL149" s="22" t="s">
        <v>161</v>
      </c>
      <c r="BM149" s="22" t="s">
        <v>210</v>
      </c>
    </row>
    <row r="150" s="1" customFormat="1" ht="16.5" customHeight="1">
      <c r="B150" s="46"/>
      <c r="C150" s="240" t="s">
        <v>211</v>
      </c>
      <c r="D150" s="240" t="s">
        <v>203</v>
      </c>
      <c r="E150" s="241" t="s">
        <v>212</v>
      </c>
      <c r="F150" s="242" t="s">
        <v>213</v>
      </c>
      <c r="G150" s="242"/>
      <c r="H150" s="242"/>
      <c r="I150" s="242"/>
      <c r="J150" s="243" t="s">
        <v>200</v>
      </c>
      <c r="K150" s="244">
        <v>2</v>
      </c>
      <c r="L150" s="245">
        <v>0</v>
      </c>
      <c r="M150" s="246"/>
      <c r="N150" s="247">
        <f>ROUND(L150*K150,2)</f>
        <v>0</v>
      </c>
      <c r="O150" s="226"/>
      <c r="P150" s="226"/>
      <c r="Q150" s="226"/>
      <c r="R150" s="48"/>
      <c r="T150" s="227" t="s">
        <v>22</v>
      </c>
      <c r="U150" s="56" t="s">
        <v>46</v>
      </c>
      <c r="V150" s="47"/>
      <c r="W150" s="228">
        <f>V150*K150</f>
        <v>0</v>
      </c>
      <c r="X150" s="228">
        <v>0.00059000000000000003</v>
      </c>
      <c r="Y150" s="228">
        <f>X150*K150</f>
        <v>0.0011800000000000001</v>
      </c>
      <c r="Z150" s="228">
        <v>0</v>
      </c>
      <c r="AA150" s="229">
        <f>Z150*K150</f>
        <v>0</v>
      </c>
      <c r="AR150" s="22" t="s">
        <v>192</v>
      </c>
      <c r="AT150" s="22" t="s">
        <v>203</v>
      </c>
      <c r="AU150" s="22" t="s">
        <v>90</v>
      </c>
      <c r="AY150" s="22" t="s">
        <v>156</v>
      </c>
      <c r="BE150" s="142">
        <f>IF(U150="základní",N150,0)</f>
        <v>0</v>
      </c>
      <c r="BF150" s="142">
        <f>IF(U150="snížená",N150,0)</f>
        <v>0</v>
      </c>
      <c r="BG150" s="142">
        <f>IF(U150="zákl. přenesená",N150,0)</f>
        <v>0</v>
      </c>
      <c r="BH150" s="142">
        <f>IF(U150="sníž. přenesená",N150,0)</f>
        <v>0</v>
      </c>
      <c r="BI150" s="142">
        <f>IF(U150="nulová",N150,0)</f>
        <v>0</v>
      </c>
      <c r="BJ150" s="22" t="s">
        <v>87</v>
      </c>
      <c r="BK150" s="142">
        <f>ROUND(L150*K150,2)</f>
        <v>0</v>
      </c>
      <c r="BL150" s="22" t="s">
        <v>161</v>
      </c>
      <c r="BM150" s="22" t="s">
        <v>214</v>
      </c>
    </row>
    <row r="151" s="1" customFormat="1" ht="25.5" customHeight="1">
      <c r="B151" s="46"/>
      <c r="C151" s="219" t="s">
        <v>215</v>
      </c>
      <c r="D151" s="219" t="s">
        <v>157</v>
      </c>
      <c r="E151" s="220" t="s">
        <v>216</v>
      </c>
      <c r="F151" s="221" t="s">
        <v>217</v>
      </c>
      <c r="G151" s="221"/>
      <c r="H151" s="221"/>
      <c r="I151" s="221"/>
      <c r="J151" s="222" t="s">
        <v>200</v>
      </c>
      <c r="K151" s="223">
        <v>1</v>
      </c>
      <c r="L151" s="224">
        <v>0</v>
      </c>
      <c r="M151" s="225"/>
      <c r="N151" s="226">
        <f>ROUND(L151*K151,2)</f>
        <v>0</v>
      </c>
      <c r="O151" s="226"/>
      <c r="P151" s="226"/>
      <c r="Q151" s="226"/>
      <c r="R151" s="48"/>
      <c r="T151" s="227" t="s">
        <v>22</v>
      </c>
      <c r="U151" s="56" t="s">
        <v>46</v>
      </c>
      <c r="V151" s="47"/>
      <c r="W151" s="228">
        <f>V151*K151</f>
        <v>0</v>
      </c>
      <c r="X151" s="228">
        <v>0</v>
      </c>
      <c r="Y151" s="228">
        <f>X151*K151</f>
        <v>0</v>
      </c>
      <c r="Z151" s="228">
        <v>0</v>
      </c>
      <c r="AA151" s="229">
        <f>Z151*K151</f>
        <v>0</v>
      </c>
      <c r="AR151" s="22" t="s">
        <v>161</v>
      </c>
      <c r="AT151" s="22" t="s">
        <v>157</v>
      </c>
      <c r="AU151" s="22" t="s">
        <v>90</v>
      </c>
      <c r="AY151" s="22" t="s">
        <v>156</v>
      </c>
      <c r="BE151" s="142">
        <f>IF(U151="základní",N151,0)</f>
        <v>0</v>
      </c>
      <c r="BF151" s="142">
        <f>IF(U151="snížená",N151,0)</f>
        <v>0</v>
      </c>
      <c r="BG151" s="142">
        <f>IF(U151="zákl. přenesená",N151,0)</f>
        <v>0</v>
      </c>
      <c r="BH151" s="142">
        <f>IF(U151="sníž. přenesená",N151,0)</f>
        <v>0</v>
      </c>
      <c r="BI151" s="142">
        <f>IF(U151="nulová",N151,0)</f>
        <v>0</v>
      </c>
      <c r="BJ151" s="22" t="s">
        <v>87</v>
      </c>
      <c r="BK151" s="142">
        <f>ROUND(L151*K151,2)</f>
        <v>0</v>
      </c>
      <c r="BL151" s="22" t="s">
        <v>161</v>
      </c>
      <c r="BM151" s="22" t="s">
        <v>218</v>
      </c>
    </row>
    <row r="152" s="1" customFormat="1" ht="16.5" customHeight="1">
      <c r="B152" s="46"/>
      <c r="C152" s="240" t="s">
        <v>219</v>
      </c>
      <c r="D152" s="240" t="s">
        <v>203</v>
      </c>
      <c r="E152" s="241" t="s">
        <v>220</v>
      </c>
      <c r="F152" s="242" t="s">
        <v>221</v>
      </c>
      <c r="G152" s="242"/>
      <c r="H152" s="242"/>
      <c r="I152" s="242"/>
      <c r="J152" s="243" t="s">
        <v>200</v>
      </c>
      <c r="K152" s="244">
        <v>1</v>
      </c>
      <c r="L152" s="245">
        <v>0</v>
      </c>
      <c r="M152" s="246"/>
      <c r="N152" s="247">
        <f>ROUND(L152*K152,2)</f>
        <v>0</v>
      </c>
      <c r="O152" s="226"/>
      <c r="P152" s="226"/>
      <c r="Q152" s="226"/>
      <c r="R152" s="48"/>
      <c r="T152" s="227" t="s">
        <v>22</v>
      </c>
      <c r="U152" s="56" t="s">
        <v>46</v>
      </c>
      <c r="V152" s="47"/>
      <c r="W152" s="228">
        <f>V152*K152</f>
        <v>0</v>
      </c>
      <c r="X152" s="228">
        <v>0.00059000000000000003</v>
      </c>
      <c r="Y152" s="228">
        <f>X152*K152</f>
        <v>0.00059000000000000003</v>
      </c>
      <c r="Z152" s="228">
        <v>0</v>
      </c>
      <c r="AA152" s="229">
        <f>Z152*K152</f>
        <v>0</v>
      </c>
      <c r="AR152" s="22" t="s">
        <v>192</v>
      </c>
      <c r="AT152" s="22" t="s">
        <v>203</v>
      </c>
      <c r="AU152" s="22" t="s">
        <v>90</v>
      </c>
      <c r="AY152" s="22" t="s">
        <v>156</v>
      </c>
      <c r="BE152" s="142">
        <f>IF(U152="základní",N152,0)</f>
        <v>0</v>
      </c>
      <c r="BF152" s="142">
        <f>IF(U152="snížená",N152,0)</f>
        <v>0</v>
      </c>
      <c r="BG152" s="142">
        <f>IF(U152="zákl. přenesená",N152,0)</f>
        <v>0</v>
      </c>
      <c r="BH152" s="142">
        <f>IF(U152="sníž. přenesená",N152,0)</f>
        <v>0</v>
      </c>
      <c r="BI152" s="142">
        <f>IF(U152="nulová",N152,0)</f>
        <v>0</v>
      </c>
      <c r="BJ152" s="22" t="s">
        <v>87</v>
      </c>
      <c r="BK152" s="142">
        <f>ROUND(L152*K152,2)</f>
        <v>0</v>
      </c>
      <c r="BL152" s="22" t="s">
        <v>161</v>
      </c>
      <c r="BM152" s="22" t="s">
        <v>222</v>
      </c>
    </row>
    <row r="153" s="9" customFormat="1" ht="29.88" customHeight="1">
      <c r="B153" s="206"/>
      <c r="C153" s="207"/>
      <c r="D153" s="216" t="s">
        <v>123</v>
      </c>
      <c r="E153" s="216"/>
      <c r="F153" s="216"/>
      <c r="G153" s="216"/>
      <c r="H153" s="216"/>
      <c r="I153" s="216"/>
      <c r="J153" s="216"/>
      <c r="K153" s="216"/>
      <c r="L153" s="216"/>
      <c r="M153" s="216"/>
      <c r="N153" s="248">
        <f>BK153</f>
        <v>0</v>
      </c>
      <c r="O153" s="249"/>
      <c r="P153" s="249"/>
      <c r="Q153" s="249"/>
      <c r="R153" s="209"/>
      <c r="T153" s="210"/>
      <c r="U153" s="207"/>
      <c r="V153" s="207"/>
      <c r="W153" s="211">
        <f>W154</f>
        <v>0</v>
      </c>
      <c r="X153" s="207"/>
      <c r="Y153" s="211">
        <f>Y154</f>
        <v>0.0029999999999999996</v>
      </c>
      <c r="Z153" s="207"/>
      <c r="AA153" s="212">
        <f>AA154</f>
        <v>0</v>
      </c>
      <c r="AR153" s="213" t="s">
        <v>87</v>
      </c>
      <c r="AT153" s="214" t="s">
        <v>80</v>
      </c>
      <c r="AU153" s="214" t="s">
        <v>87</v>
      </c>
      <c r="AY153" s="213" t="s">
        <v>156</v>
      </c>
      <c r="BK153" s="215">
        <f>BK154</f>
        <v>0</v>
      </c>
    </row>
    <row r="154" s="1" customFormat="1" ht="25.5" customHeight="1">
      <c r="B154" s="46"/>
      <c r="C154" s="219" t="s">
        <v>11</v>
      </c>
      <c r="D154" s="219" t="s">
        <v>157</v>
      </c>
      <c r="E154" s="220" t="s">
        <v>223</v>
      </c>
      <c r="F154" s="221" t="s">
        <v>224</v>
      </c>
      <c r="G154" s="221"/>
      <c r="H154" s="221"/>
      <c r="I154" s="221"/>
      <c r="J154" s="222" t="s">
        <v>225</v>
      </c>
      <c r="K154" s="223">
        <v>20</v>
      </c>
      <c r="L154" s="224">
        <v>0</v>
      </c>
      <c r="M154" s="225"/>
      <c r="N154" s="226">
        <f>ROUND(L154*K154,2)</f>
        <v>0</v>
      </c>
      <c r="O154" s="226"/>
      <c r="P154" s="226"/>
      <c r="Q154" s="226"/>
      <c r="R154" s="48"/>
      <c r="T154" s="227" t="s">
        <v>22</v>
      </c>
      <c r="U154" s="56" t="s">
        <v>46</v>
      </c>
      <c r="V154" s="47"/>
      <c r="W154" s="228">
        <f>V154*K154</f>
        <v>0</v>
      </c>
      <c r="X154" s="228">
        <v>0.00014999999999999999</v>
      </c>
      <c r="Y154" s="228">
        <f>X154*K154</f>
        <v>0.0029999999999999996</v>
      </c>
      <c r="Z154" s="228">
        <v>0</v>
      </c>
      <c r="AA154" s="229">
        <f>Z154*K154</f>
        <v>0</v>
      </c>
      <c r="AR154" s="22" t="s">
        <v>161</v>
      </c>
      <c r="AT154" s="22" t="s">
        <v>157</v>
      </c>
      <c r="AU154" s="22" t="s">
        <v>90</v>
      </c>
      <c r="AY154" s="22" t="s">
        <v>156</v>
      </c>
      <c r="BE154" s="142">
        <f>IF(U154="základní",N154,0)</f>
        <v>0</v>
      </c>
      <c r="BF154" s="142">
        <f>IF(U154="snížená",N154,0)</f>
        <v>0</v>
      </c>
      <c r="BG154" s="142">
        <f>IF(U154="zákl. přenesená",N154,0)</f>
        <v>0</v>
      </c>
      <c r="BH154" s="142">
        <f>IF(U154="sníž. přenesená",N154,0)</f>
        <v>0</v>
      </c>
      <c r="BI154" s="142">
        <f>IF(U154="nulová",N154,0)</f>
        <v>0</v>
      </c>
      <c r="BJ154" s="22" t="s">
        <v>87</v>
      </c>
      <c r="BK154" s="142">
        <f>ROUND(L154*K154,2)</f>
        <v>0</v>
      </c>
      <c r="BL154" s="22" t="s">
        <v>161</v>
      </c>
      <c r="BM154" s="22" t="s">
        <v>226</v>
      </c>
    </row>
    <row r="155" s="9" customFormat="1" ht="29.88" customHeight="1">
      <c r="B155" s="206"/>
      <c r="C155" s="207"/>
      <c r="D155" s="216" t="s">
        <v>124</v>
      </c>
      <c r="E155" s="216"/>
      <c r="F155" s="216"/>
      <c r="G155" s="216"/>
      <c r="H155" s="216"/>
      <c r="I155" s="216"/>
      <c r="J155" s="216"/>
      <c r="K155" s="216"/>
      <c r="L155" s="216"/>
      <c r="M155" s="216"/>
      <c r="N155" s="248">
        <f>BK155</f>
        <v>0</v>
      </c>
      <c r="O155" s="249"/>
      <c r="P155" s="249"/>
      <c r="Q155" s="249"/>
      <c r="R155" s="209"/>
      <c r="T155" s="210"/>
      <c r="U155" s="207"/>
      <c r="V155" s="207"/>
      <c r="W155" s="211">
        <f>SUM(W156:W180)</f>
        <v>0</v>
      </c>
      <c r="X155" s="207"/>
      <c r="Y155" s="211">
        <f>SUM(Y156:Y180)</f>
        <v>3.8656595999999999</v>
      </c>
      <c r="Z155" s="207"/>
      <c r="AA155" s="212">
        <f>SUM(AA156:AA180)</f>
        <v>1.2824</v>
      </c>
      <c r="AR155" s="213" t="s">
        <v>87</v>
      </c>
      <c r="AT155" s="214" t="s">
        <v>80</v>
      </c>
      <c r="AU155" s="214" t="s">
        <v>87</v>
      </c>
      <c r="AY155" s="213" t="s">
        <v>156</v>
      </c>
      <c r="BK155" s="215">
        <f>SUM(BK156:BK180)</f>
        <v>0</v>
      </c>
    </row>
    <row r="156" s="1" customFormat="1" ht="25.5" customHeight="1">
      <c r="B156" s="46"/>
      <c r="C156" s="219" t="s">
        <v>227</v>
      </c>
      <c r="D156" s="219" t="s">
        <v>157</v>
      </c>
      <c r="E156" s="220" t="s">
        <v>228</v>
      </c>
      <c r="F156" s="221" t="s">
        <v>229</v>
      </c>
      <c r="G156" s="221"/>
      <c r="H156" s="221"/>
      <c r="I156" s="221"/>
      <c r="J156" s="222" t="s">
        <v>225</v>
      </c>
      <c r="K156" s="223">
        <v>27.699999999999999</v>
      </c>
      <c r="L156" s="224">
        <v>0</v>
      </c>
      <c r="M156" s="225"/>
      <c r="N156" s="226">
        <f>ROUND(L156*K156,2)</f>
        <v>0</v>
      </c>
      <c r="O156" s="226"/>
      <c r="P156" s="226"/>
      <c r="Q156" s="226"/>
      <c r="R156" s="48"/>
      <c r="T156" s="227" t="s">
        <v>22</v>
      </c>
      <c r="U156" s="56" t="s">
        <v>46</v>
      </c>
      <c r="V156" s="47"/>
      <c r="W156" s="228">
        <f>V156*K156</f>
        <v>0</v>
      </c>
      <c r="X156" s="228">
        <v>0.10095</v>
      </c>
      <c r="Y156" s="228">
        <f>X156*K156</f>
        <v>2.7963149999999999</v>
      </c>
      <c r="Z156" s="228">
        <v>0</v>
      </c>
      <c r="AA156" s="229">
        <f>Z156*K156</f>
        <v>0</v>
      </c>
      <c r="AR156" s="22" t="s">
        <v>161</v>
      </c>
      <c r="AT156" s="22" t="s">
        <v>157</v>
      </c>
      <c r="AU156" s="22" t="s">
        <v>90</v>
      </c>
      <c r="AY156" s="22" t="s">
        <v>156</v>
      </c>
      <c r="BE156" s="142">
        <f>IF(U156="základní",N156,0)</f>
        <v>0</v>
      </c>
      <c r="BF156" s="142">
        <f>IF(U156="snížená",N156,0)</f>
        <v>0</v>
      </c>
      <c r="BG156" s="142">
        <f>IF(U156="zákl. přenesená",N156,0)</f>
        <v>0</v>
      </c>
      <c r="BH156" s="142">
        <f>IF(U156="sníž. přenesená",N156,0)</f>
        <v>0</v>
      </c>
      <c r="BI156" s="142">
        <f>IF(U156="nulová",N156,0)</f>
        <v>0</v>
      </c>
      <c r="BJ156" s="22" t="s">
        <v>87</v>
      </c>
      <c r="BK156" s="142">
        <f>ROUND(L156*K156,2)</f>
        <v>0</v>
      </c>
      <c r="BL156" s="22" t="s">
        <v>161</v>
      </c>
      <c r="BM156" s="22" t="s">
        <v>230</v>
      </c>
    </row>
    <row r="157" s="1" customFormat="1" ht="25.5" customHeight="1">
      <c r="B157" s="46"/>
      <c r="C157" s="240" t="s">
        <v>231</v>
      </c>
      <c r="D157" s="240" t="s">
        <v>203</v>
      </c>
      <c r="E157" s="241" t="s">
        <v>232</v>
      </c>
      <c r="F157" s="242" t="s">
        <v>233</v>
      </c>
      <c r="G157" s="242"/>
      <c r="H157" s="242"/>
      <c r="I157" s="242"/>
      <c r="J157" s="243" t="s">
        <v>200</v>
      </c>
      <c r="K157" s="244">
        <v>28.280000000000001</v>
      </c>
      <c r="L157" s="245">
        <v>0</v>
      </c>
      <c r="M157" s="246"/>
      <c r="N157" s="247">
        <f>ROUND(L157*K157,2)</f>
        <v>0</v>
      </c>
      <c r="O157" s="226"/>
      <c r="P157" s="226"/>
      <c r="Q157" s="226"/>
      <c r="R157" s="48"/>
      <c r="T157" s="227" t="s">
        <v>22</v>
      </c>
      <c r="U157" s="56" t="s">
        <v>46</v>
      </c>
      <c r="V157" s="47"/>
      <c r="W157" s="228">
        <f>V157*K157</f>
        <v>0</v>
      </c>
      <c r="X157" s="228">
        <v>0.028000000000000001</v>
      </c>
      <c r="Y157" s="228">
        <f>X157*K157</f>
        <v>0.7918400000000001</v>
      </c>
      <c r="Z157" s="228">
        <v>0</v>
      </c>
      <c r="AA157" s="229">
        <f>Z157*K157</f>
        <v>0</v>
      </c>
      <c r="AR157" s="22" t="s">
        <v>192</v>
      </c>
      <c r="AT157" s="22" t="s">
        <v>203</v>
      </c>
      <c r="AU157" s="22" t="s">
        <v>90</v>
      </c>
      <c r="AY157" s="22" t="s">
        <v>156</v>
      </c>
      <c r="BE157" s="142">
        <f>IF(U157="základní",N157,0)</f>
        <v>0</v>
      </c>
      <c r="BF157" s="142">
        <f>IF(U157="snížená",N157,0)</f>
        <v>0</v>
      </c>
      <c r="BG157" s="142">
        <f>IF(U157="zákl. přenesená",N157,0)</f>
        <v>0</v>
      </c>
      <c r="BH157" s="142">
        <f>IF(U157="sníž. přenesená",N157,0)</f>
        <v>0</v>
      </c>
      <c r="BI157" s="142">
        <f>IF(U157="nulová",N157,0)</f>
        <v>0</v>
      </c>
      <c r="BJ157" s="22" t="s">
        <v>87</v>
      </c>
      <c r="BK157" s="142">
        <f>ROUND(L157*K157,2)</f>
        <v>0</v>
      </c>
      <c r="BL157" s="22" t="s">
        <v>161</v>
      </c>
      <c r="BM157" s="22" t="s">
        <v>234</v>
      </c>
    </row>
    <row r="158" s="10" customFormat="1" ht="16.5" customHeight="1">
      <c r="B158" s="230"/>
      <c r="C158" s="231"/>
      <c r="D158" s="231"/>
      <c r="E158" s="232" t="s">
        <v>22</v>
      </c>
      <c r="F158" s="233" t="s">
        <v>235</v>
      </c>
      <c r="G158" s="234"/>
      <c r="H158" s="234"/>
      <c r="I158" s="234"/>
      <c r="J158" s="231"/>
      <c r="K158" s="235">
        <v>28.280000000000001</v>
      </c>
      <c r="L158" s="231"/>
      <c r="M158" s="231"/>
      <c r="N158" s="231"/>
      <c r="O158" s="231"/>
      <c r="P158" s="231"/>
      <c r="Q158" s="231"/>
      <c r="R158" s="236"/>
      <c r="T158" s="237"/>
      <c r="U158" s="231"/>
      <c r="V158" s="231"/>
      <c r="W158" s="231"/>
      <c r="X158" s="231"/>
      <c r="Y158" s="231"/>
      <c r="Z158" s="231"/>
      <c r="AA158" s="238"/>
      <c r="AT158" s="239" t="s">
        <v>164</v>
      </c>
      <c r="AU158" s="239" t="s">
        <v>90</v>
      </c>
      <c r="AV158" s="10" t="s">
        <v>90</v>
      </c>
      <c r="AW158" s="10" t="s">
        <v>38</v>
      </c>
      <c r="AX158" s="10" t="s">
        <v>87</v>
      </c>
      <c r="AY158" s="239" t="s">
        <v>156</v>
      </c>
    </row>
    <row r="159" s="1" customFormat="1" ht="25.5" customHeight="1">
      <c r="B159" s="46"/>
      <c r="C159" s="219" t="s">
        <v>236</v>
      </c>
      <c r="D159" s="219" t="s">
        <v>157</v>
      </c>
      <c r="E159" s="220" t="s">
        <v>237</v>
      </c>
      <c r="F159" s="221" t="s">
        <v>238</v>
      </c>
      <c r="G159" s="221"/>
      <c r="H159" s="221"/>
      <c r="I159" s="221"/>
      <c r="J159" s="222" t="s">
        <v>179</v>
      </c>
      <c r="K159" s="223">
        <v>15.234999999999999</v>
      </c>
      <c r="L159" s="224">
        <v>0</v>
      </c>
      <c r="M159" s="225"/>
      <c r="N159" s="226">
        <f>ROUND(L159*K159,2)</f>
        <v>0</v>
      </c>
      <c r="O159" s="226"/>
      <c r="P159" s="226"/>
      <c r="Q159" s="226"/>
      <c r="R159" s="48"/>
      <c r="T159" s="227" t="s">
        <v>22</v>
      </c>
      <c r="U159" s="56" t="s">
        <v>46</v>
      </c>
      <c r="V159" s="47"/>
      <c r="W159" s="228">
        <f>V159*K159</f>
        <v>0</v>
      </c>
      <c r="X159" s="228">
        <v>0.00036000000000000002</v>
      </c>
      <c r="Y159" s="228">
        <f>X159*K159</f>
        <v>0.0054846000000000001</v>
      </c>
      <c r="Z159" s="228">
        <v>0</v>
      </c>
      <c r="AA159" s="229">
        <f>Z159*K159</f>
        <v>0</v>
      </c>
      <c r="AR159" s="22" t="s">
        <v>161</v>
      </c>
      <c r="AT159" s="22" t="s">
        <v>157</v>
      </c>
      <c r="AU159" s="22" t="s">
        <v>90</v>
      </c>
      <c r="AY159" s="22" t="s">
        <v>156</v>
      </c>
      <c r="BE159" s="142">
        <f>IF(U159="základní",N159,0)</f>
        <v>0</v>
      </c>
      <c r="BF159" s="142">
        <f>IF(U159="snížená",N159,0)</f>
        <v>0</v>
      </c>
      <c r="BG159" s="142">
        <f>IF(U159="zákl. přenesená",N159,0)</f>
        <v>0</v>
      </c>
      <c r="BH159" s="142">
        <f>IF(U159="sníž. přenesená",N159,0)</f>
        <v>0</v>
      </c>
      <c r="BI159" s="142">
        <f>IF(U159="nulová",N159,0)</f>
        <v>0</v>
      </c>
      <c r="BJ159" s="22" t="s">
        <v>87</v>
      </c>
      <c r="BK159" s="142">
        <f>ROUND(L159*K159,2)</f>
        <v>0</v>
      </c>
      <c r="BL159" s="22" t="s">
        <v>161</v>
      </c>
      <c r="BM159" s="22" t="s">
        <v>239</v>
      </c>
    </row>
    <row r="160" s="10" customFormat="1" ht="16.5" customHeight="1">
      <c r="B160" s="230"/>
      <c r="C160" s="231"/>
      <c r="D160" s="231"/>
      <c r="E160" s="232" t="s">
        <v>22</v>
      </c>
      <c r="F160" s="233" t="s">
        <v>196</v>
      </c>
      <c r="G160" s="234"/>
      <c r="H160" s="234"/>
      <c r="I160" s="234"/>
      <c r="J160" s="231"/>
      <c r="K160" s="235">
        <v>15.234999999999999</v>
      </c>
      <c r="L160" s="231"/>
      <c r="M160" s="231"/>
      <c r="N160" s="231"/>
      <c r="O160" s="231"/>
      <c r="P160" s="231"/>
      <c r="Q160" s="231"/>
      <c r="R160" s="236"/>
      <c r="T160" s="237"/>
      <c r="U160" s="231"/>
      <c r="V160" s="231"/>
      <c r="W160" s="231"/>
      <c r="X160" s="231"/>
      <c r="Y160" s="231"/>
      <c r="Z160" s="231"/>
      <c r="AA160" s="238"/>
      <c r="AT160" s="239" t="s">
        <v>164</v>
      </c>
      <c r="AU160" s="239" t="s">
        <v>90</v>
      </c>
      <c r="AV160" s="10" t="s">
        <v>90</v>
      </c>
      <c r="AW160" s="10" t="s">
        <v>38</v>
      </c>
      <c r="AX160" s="10" t="s">
        <v>87</v>
      </c>
      <c r="AY160" s="239" t="s">
        <v>156</v>
      </c>
    </row>
    <row r="161" s="1" customFormat="1" ht="25.5" customHeight="1">
      <c r="B161" s="46"/>
      <c r="C161" s="219" t="s">
        <v>240</v>
      </c>
      <c r="D161" s="219" t="s">
        <v>157</v>
      </c>
      <c r="E161" s="220" t="s">
        <v>241</v>
      </c>
      <c r="F161" s="221" t="s">
        <v>242</v>
      </c>
      <c r="G161" s="221"/>
      <c r="H161" s="221"/>
      <c r="I161" s="221"/>
      <c r="J161" s="222" t="s">
        <v>179</v>
      </c>
      <c r="K161" s="223">
        <v>3.2000000000000002</v>
      </c>
      <c r="L161" s="224">
        <v>0</v>
      </c>
      <c r="M161" s="225"/>
      <c r="N161" s="226">
        <f>ROUND(L161*K161,2)</f>
        <v>0</v>
      </c>
      <c r="O161" s="226"/>
      <c r="P161" s="226"/>
      <c r="Q161" s="226"/>
      <c r="R161" s="48"/>
      <c r="T161" s="227" t="s">
        <v>22</v>
      </c>
      <c r="U161" s="56" t="s">
        <v>46</v>
      </c>
      <c r="V161" s="47"/>
      <c r="W161" s="228">
        <f>V161*K161</f>
        <v>0</v>
      </c>
      <c r="X161" s="228">
        <v>0</v>
      </c>
      <c r="Y161" s="228">
        <f>X161*K161</f>
        <v>0</v>
      </c>
      <c r="Z161" s="228">
        <v>0</v>
      </c>
      <c r="AA161" s="229">
        <f>Z161*K161</f>
        <v>0</v>
      </c>
      <c r="AR161" s="22" t="s">
        <v>161</v>
      </c>
      <c r="AT161" s="22" t="s">
        <v>157</v>
      </c>
      <c r="AU161" s="22" t="s">
        <v>90</v>
      </c>
      <c r="AY161" s="22" t="s">
        <v>156</v>
      </c>
      <c r="BE161" s="142">
        <f>IF(U161="základní",N161,0)</f>
        <v>0</v>
      </c>
      <c r="BF161" s="142">
        <f>IF(U161="snížená",N161,0)</f>
        <v>0</v>
      </c>
      <c r="BG161" s="142">
        <f>IF(U161="zákl. přenesená",N161,0)</f>
        <v>0</v>
      </c>
      <c r="BH161" s="142">
        <f>IF(U161="sníž. přenesená",N161,0)</f>
        <v>0</v>
      </c>
      <c r="BI161" s="142">
        <f>IF(U161="nulová",N161,0)</f>
        <v>0</v>
      </c>
      <c r="BJ161" s="22" t="s">
        <v>87</v>
      </c>
      <c r="BK161" s="142">
        <f>ROUND(L161*K161,2)</f>
        <v>0</v>
      </c>
      <c r="BL161" s="22" t="s">
        <v>161</v>
      </c>
      <c r="BM161" s="22" t="s">
        <v>243</v>
      </c>
    </row>
    <row r="162" s="1" customFormat="1" ht="25.5" customHeight="1">
      <c r="B162" s="46"/>
      <c r="C162" s="219" t="s">
        <v>244</v>
      </c>
      <c r="D162" s="219" t="s">
        <v>157</v>
      </c>
      <c r="E162" s="220" t="s">
        <v>245</v>
      </c>
      <c r="F162" s="221" t="s">
        <v>246</v>
      </c>
      <c r="G162" s="221"/>
      <c r="H162" s="221"/>
      <c r="I162" s="221"/>
      <c r="J162" s="222" t="s">
        <v>179</v>
      </c>
      <c r="K162" s="223">
        <v>3.2000000000000002</v>
      </c>
      <c r="L162" s="224">
        <v>0</v>
      </c>
      <c r="M162" s="225"/>
      <c r="N162" s="226">
        <f>ROUND(L162*K162,2)</f>
        <v>0</v>
      </c>
      <c r="O162" s="226"/>
      <c r="P162" s="226"/>
      <c r="Q162" s="226"/>
      <c r="R162" s="48"/>
      <c r="T162" s="227" t="s">
        <v>22</v>
      </c>
      <c r="U162" s="56" t="s">
        <v>46</v>
      </c>
      <c r="V162" s="47"/>
      <c r="W162" s="228">
        <f>V162*K162</f>
        <v>0</v>
      </c>
      <c r="X162" s="228">
        <v>0</v>
      </c>
      <c r="Y162" s="228">
        <f>X162*K162</f>
        <v>0</v>
      </c>
      <c r="Z162" s="228">
        <v>0</v>
      </c>
      <c r="AA162" s="229">
        <f>Z162*K162</f>
        <v>0</v>
      </c>
      <c r="AR162" s="22" t="s">
        <v>161</v>
      </c>
      <c r="AT162" s="22" t="s">
        <v>157</v>
      </c>
      <c r="AU162" s="22" t="s">
        <v>90</v>
      </c>
      <c r="AY162" s="22" t="s">
        <v>156</v>
      </c>
      <c r="BE162" s="142">
        <f>IF(U162="základní",N162,0)</f>
        <v>0</v>
      </c>
      <c r="BF162" s="142">
        <f>IF(U162="snížená",N162,0)</f>
        <v>0</v>
      </c>
      <c r="BG162" s="142">
        <f>IF(U162="zákl. přenesená",N162,0)</f>
        <v>0</v>
      </c>
      <c r="BH162" s="142">
        <f>IF(U162="sníž. přenesená",N162,0)</f>
        <v>0</v>
      </c>
      <c r="BI162" s="142">
        <f>IF(U162="nulová",N162,0)</f>
        <v>0</v>
      </c>
      <c r="BJ162" s="22" t="s">
        <v>87</v>
      </c>
      <c r="BK162" s="142">
        <f>ROUND(L162*K162,2)</f>
        <v>0</v>
      </c>
      <c r="BL162" s="22" t="s">
        <v>161</v>
      </c>
      <c r="BM162" s="22" t="s">
        <v>247</v>
      </c>
    </row>
    <row r="163" s="1" customFormat="1" ht="38.25" customHeight="1">
      <c r="B163" s="46"/>
      <c r="C163" s="219" t="s">
        <v>10</v>
      </c>
      <c r="D163" s="219" t="s">
        <v>157</v>
      </c>
      <c r="E163" s="220" t="s">
        <v>248</v>
      </c>
      <c r="F163" s="221" t="s">
        <v>249</v>
      </c>
      <c r="G163" s="221"/>
      <c r="H163" s="221"/>
      <c r="I163" s="221"/>
      <c r="J163" s="222" t="s">
        <v>179</v>
      </c>
      <c r="K163" s="223">
        <v>1020</v>
      </c>
      <c r="L163" s="224">
        <v>0</v>
      </c>
      <c r="M163" s="225"/>
      <c r="N163" s="226">
        <f>ROUND(L163*K163,2)</f>
        <v>0</v>
      </c>
      <c r="O163" s="226"/>
      <c r="P163" s="226"/>
      <c r="Q163" s="226"/>
      <c r="R163" s="48"/>
      <c r="T163" s="227" t="s">
        <v>22</v>
      </c>
      <c r="U163" s="56" t="s">
        <v>46</v>
      </c>
      <c r="V163" s="47"/>
      <c r="W163" s="228">
        <f>V163*K163</f>
        <v>0</v>
      </c>
      <c r="X163" s="228">
        <v>0</v>
      </c>
      <c r="Y163" s="228">
        <f>X163*K163</f>
        <v>0</v>
      </c>
      <c r="Z163" s="228">
        <v>0</v>
      </c>
      <c r="AA163" s="229">
        <f>Z163*K163</f>
        <v>0</v>
      </c>
      <c r="AR163" s="22" t="s">
        <v>161</v>
      </c>
      <c r="AT163" s="22" t="s">
        <v>157</v>
      </c>
      <c r="AU163" s="22" t="s">
        <v>90</v>
      </c>
      <c r="AY163" s="22" t="s">
        <v>156</v>
      </c>
      <c r="BE163" s="142">
        <f>IF(U163="základní",N163,0)</f>
        <v>0</v>
      </c>
      <c r="BF163" s="142">
        <f>IF(U163="snížená",N163,0)</f>
        <v>0</v>
      </c>
      <c r="BG163" s="142">
        <f>IF(U163="zákl. přenesená",N163,0)</f>
        <v>0</v>
      </c>
      <c r="BH163" s="142">
        <f>IF(U163="sníž. přenesená",N163,0)</f>
        <v>0</v>
      </c>
      <c r="BI163" s="142">
        <f>IF(U163="nulová",N163,0)</f>
        <v>0</v>
      </c>
      <c r="BJ163" s="22" t="s">
        <v>87</v>
      </c>
      <c r="BK163" s="142">
        <f>ROUND(L163*K163,2)</f>
        <v>0</v>
      </c>
      <c r="BL163" s="22" t="s">
        <v>161</v>
      </c>
      <c r="BM163" s="22" t="s">
        <v>250</v>
      </c>
    </row>
    <row r="164" s="10" customFormat="1" ht="16.5" customHeight="1">
      <c r="B164" s="230"/>
      <c r="C164" s="231"/>
      <c r="D164" s="231"/>
      <c r="E164" s="232" t="s">
        <v>22</v>
      </c>
      <c r="F164" s="233" t="s">
        <v>251</v>
      </c>
      <c r="G164" s="234"/>
      <c r="H164" s="234"/>
      <c r="I164" s="234"/>
      <c r="J164" s="231"/>
      <c r="K164" s="235">
        <v>1020</v>
      </c>
      <c r="L164" s="231"/>
      <c r="M164" s="231"/>
      <c r="N164" s="231"/>
      <c r="O164" s="231"/>
      <c r="P164" s="231"/>
      <c r="Q164" s="231"/>
      <c r="R164" s="236"/>
      <c r="T164" s="237"/>
      <c r="U164" s="231"/>
      <c r="V164" s="231"/>
      <c r="W164" s="231"/>
      <c r="X164" s="231"/>
      <c r="Y164" s="231"/>
      <c r="Z164" s="231"/>
      <c r="AA164" s="238"/>
      <c r="AT164" s="239" t="s">
        <v>164</v>
      </c>
      <c r="AU164" s="239" t="s">
        <v>90</v>
      </c>
      <c r="AV164" s="10" t="s">
        <v>90</v>
      </c>
      <c r="AW164" s="10" t="s">
        <v>38</v>
      </c>
      <c r="AX164" s="10" t="s">
        <v>87</v>
      </c>
      <c r="AY164" s="239" t="s">
        <v>156</v>
      </c>
    </row>
    <row r="165" s="1" customFormat="1" ht="38.25" customHeight="1">
      <c r="B165" s="46"/>
      <c r="C165" s="219" t="s">
        <v>252</v>
      </c>
      <c r="D165" s="219" t="s">
        <v>157</v>
      </c>
      <c r="E165" s="220" t="s">
        <v>253</v>
      </c>
      <c r="F165" s="221" t="s">
        <v>254</v>
      </c>
      <c r="G165" s="221"/>
      <c r="H165" s="221"/>
      <c r="I165" s="221"/>
      <c r="J165" s="222" t="s">
        <v>179</v>
      </c>
      <c r="K165" s="223">
        <v>61200</v>
      </c>
      <c r="L165" s="224">
        <v>0</v>
      </c>
      <c r="M165" s="225"/>
      <c r="N165" s="226">
        <f>ROUND(L165*K165,2)</f>
        <v>0</v>
      </c>
      <c r="O165" s="226"/>
      <c r="P165" s="226"/>
      <c r="Q165" s="226"/>
      <c r="R165" s="48"/>
      <c r="T165" s="227" t="s">
        <v>22</v>
      </c>
      <c r="U165" s="56" t="s">
        <v>46</v>
      </c>
      <c r="V165" s="47"/>
      <c r="W165" s="228">
        <f>V165*K165</f>
        <v>0</v>
      </c>
      <c r="X165" s="228">
        <v>0</v>
      </c>
      <c r="Y165" s="228">
        <f>X165*K165</f>
        <v>0</v>
      </c>
      <c r="Z165" s="228">
        <v>0</v>
      </c>
      <c r="AA165" s="229">
        <f>Z165*K165</f>
        <v>0</v>
      </c>
      <c r="AR165" s="22" t="s">
        <v>161</v>
      </c>
      <c r="AT165" s="22" t="s">
        <v>157</v>
      </c>
      <c r="AU165" s="22" t="s">
        <v>90</v>
      </c>
      <c r="AY165" s="22" t="s">
        <v>156</v>
      </c>
      <c r="BE165" s="142">
        <f>IF(U165="základní",N165,0)</f>
        <v>0</v>
      </c>
      <c r="BF165" s="142">
        <f>IF(U165="snížená",N165,0)</f>
        <v>0</v>
      </c>
      <c r="BG165" s="142">
        <f>IF(U165="zákl. přenesená",N165,0)</f>
        <v>0</v>
      </c>
      <c r="BH165" s="142">
        <f>IF(U165="sníž. přenesená",N165,0)</f>
        <v>0</v>
      </c>
      <c r="BI165" s="142">
        <f>IF(U165="nulová",N165,0)</f>
        <v>0</v>
      </c>
      <c r="BJ165" s="22" t="s">
        <v>87</v>
      </c>
      <c r="BK165" s="142">
        <f>ROUND(L165*K165,2)</f>
        <v>0</v>
      </c>
      <c r="BL165" s="22" t="s">
        <v>161</v>
      </c>
      <c r="BM165" s="22" t="s">
        <v>255</v>
      </c>
    </row>
    <row r="166" s="10" customFormat="1" ht="16.5" customHeight="1">
      <c r="B166" s="230"/>
      <c r="C166" s="231"/>
      <c r="D166" s="231"/>
      <c r="E166" s="232" t="s">
        <v>22</v>
      </c>
      <c r="F166" s="233" t="s">
        <v>256</v>
      </c>
      <c r="G166" s="234"/>
      <c r="H166" s="234"/>
      <c r="I166" s="234"/>
      <c r="J166" s="231"/>
      <c r="K166" s="235">
        <v>61200</v>
      </c>
      <c r="L166" s="231"/>
      <c r="M166" s="231"/>
      <c r="N166" s="231"/>
      <c r="O166" s="231"/>
      <c r="P166" s="231"/>
      <c r="Q166" s="231"/>
      <c r="R166" s="236"/>
      <c r="T166" s="237"/>
      <c r="U166" s="231"/>
      <c r="V166" s="231"/>
      <c r="W166" s="231"/>
      <c r="X166" s="231"/>
      <c r="Y166" s="231"/>
      <c r="Z166" s="231"/>
      <c r="AA166" s="238"/>
      <c r="AT166" s="239" t="s">
        <v>164</v>
      </c>
      <c r="AU166" s="239" t="s">
        <v>90</v>
      </c>
      <c r="AV166" s="10" t="s">
        <v>90</v>
      </c>
      <c r="AW166" s="10" t="s">
        <v>38</v>
      </c>
      <c r="AX166" s="10" t="s">
        <v>87</v>
      </c>
      <c r="AY166" s="239" t="s">
        <v>156</v>
      </c>
    </row>
    <row r="167" s="1" customFormat="1" ht="38.25" customHeight="1">
      <c r="B167" s="46"/>
      <c r="C167" s="219" t="s">
        <v>257</v>
      </c>
      <c r="D167" s="219" t="s">
        <v>157</v>
      </c>
      <c r="E167" s="220" t="s">
        <v>258</v>
      </c>
      <c r="F167" s="221" t="s">
        <v>259</v>
      </c>
      <c r="G167" s="221"/>
      <c r="H167" s="221"/>
      <c r="I167" s="221"/>
      <c r="J167" s="222" t="s">
        <v>179</v>
      </c>
      <c r="K167" s="223">
        <v>1020</v>
      </c>
      <c r="L167" s="224">
        <v>0</v>
      </c>
      <c r="M167" s="225"/>
      <c r="N167" s="226">
        <f>ROUND(L167*K167,2)</f>
        <v>0</v>
      </c>
      <c r="O167" s="226"/>
      <c r="P167" s="226"/>
      <c r="Q167" s="226"/>
      <c r="R167" s="48"/>
      <c r="T167" s="227" t="s">
        <v>22</v>
      </c>
      <c r="U167" s="56" t="s">
        <v>46</v>
      </c>
      <c r="V167" s="47"/>
      <c r="W167" s="228">
        <f>V167*K167</f>
        <v>0</v>
      </c>
      <c r="X167" s="228">
        <v>0</v>
      </c>
      <c r="Y167" s="228">
        <f>X167*K167</f>
        <v>0</v>
      </c>
      <c r="Z167" s="228">
        <v>0</v>
      </c>
      <c r="AA167" s="229">
        <f>Z167*K167</f>
        <v>0</v>
      </c>
      <c r="AR167" s="22" t="s">
        <v>161</v>
      </c>
      <c r="AT167" s="22" t="s">
        <v>157</v>
      </c>
      <c r="AU167" s="22" t="s">
        <v>90</v>
      </c>
      <c r="AY167" s="22" t="s">
        <v>156</v>
      </c>
      <c r="BE167" s="142">
        <f>IF(U167="základní",N167,0)</f>
        <v>0</v>
      </c>
      <c r="BF167" s="142">
        <f>IF(U167="snížená",N167,0)</f>
        <v>0</v>
      </c>
      <c r="BG167" s="142">
        <f>IF(U167="zákl. přenesená",N167,0)</f>
        <v>0</v>
      </c>
      <c r="BH167" s="142">
        <f>IF(U167="sníž. přenesená",N167,0)</f>
        <v>0</v>
      </c>
      <c r="BI167" s="142">
        <f>IF(U167="nulová",N167,0)</f>
        <v>0</v>
      </c>
      <c r="BJ167" s="22" t="s">
        <v>87</v>
      </c>
      <c r="BK167" s="142">
        <f>ROUND(L167*K167,2)</f>
        <v>0</v>
      </c>
      <c r="BL167" s="22" t="s">
        <v>161</v>
      </c>
      <c r="BM167" s="22" t="s">
        <v>260</v>
      </c>
    </row>
    <row r="168" s="1" customFormat="1" ht="25.5" customHeight="1">
      <c r="B168" s="46"/>
      <c r="C168" s="219" t="s">
        <v>261</v>
      </c>
      <c r="D168" s="219" t="s">
        <v>157</v>
      </c>
      <c r="E168" s="220" t="s">
        <v>262</v>
      </c>
      <c r="F168" s="221" t="s">
        <v>263</v>
      </c>
      <c r="G168" s="221"/>
      <c r="H168" s="221"/>
      <c r="I168" s="221"/>
      <c r="J168" s="222" t="s">
        <v>200</v>
      </c>
      <c r="K168" s="223">
        <v>3</v>
      </c>
      <c r="L168" s="224">
        <v>0</v>
      </c>
      <c r="M168" s="225"/>
      <c r="N168" s="226">
        <f>ROUND(L168*K168,2)</f>
        <v>0</v>
      </c>
      <c r="O168" s="226"/>
      <c r="P168" s="226"/>
      <c r="Q168" s="226"/>
      <c r="R168" s="48"/>
      <c r="T168" s="227" t="s">
        <v>22</v>
      </c>
      <c r="U168" s="56" t="s">
        <v>46</v>
      </c>
      <c r="V168" s="47"/>
      <c r="W168" s="228">
        <f>V168*K168</f>
        <v>0</v>
      </c>
      <c r="X168" s="228">
        <v>0</v>
      </c>
      <c r="Y168" s="228">
        <f>X168*K168</f>
        <v>0</v>
      </c>
      <c r="Z168" s="228">
        <v>0.0060000000000000001</v>
      </c>
      <c r="AA168" s="229">
        <f>Z168*K168</f>
        <v>0.018000000000000002</v>
      </c>
      <c r="AR168" s="22" t="s">
        <v>161</v>
      </c>
      <c r="AT168" s="22" t="s">
        <v>157</v>
      </c>
      <c r="AU168" s="22" t="s">
        <v>90</v>
      </c>
      <c r="AY168" s="22" t="s">
        <v>156</v>
      </c>
      <c r="BE168" s="142">
        <f>IF(U168="základní",N168,0)</f>
        <v>0</v>
      </c>
      <c r="BF168" s="142">
        <f>IF(U168="snížená",N168,0)</f>
        <v>0</v>
      </c>
      <c r="BG168" s="142">
        <f>IF(U168="zákl. přenesená",N168,0)</f>
        <v>0</v>
      </c>
      <c r="BH168" s="142">
        <f>IF(U168="sníž. přenesená",N168,0)</f>
        <v>0</v>
      </c>
      <c r="BI168" s="142">
        <f>IF(U168="nulová",N168,0)</f>
        <v>0</v>
      </c>
      <c r="BJ168" s="22" t="s">
        <v>87</v>
      </c>
      <c r="BK168" s="142">
        <f>ROUND(L168*K168,2)</f>
        <v>0</v>
      </c>
      <c r="BL168" s="22" t="s">
        <v>161</v>
      </c>
      <c r="BM168" s="22" t="s">
        <v>264</v>
      </c>
    </row>
    <row r="169" s="1" customFormat="1" ht="16.5" customHeight="1">
      <c r="B169" s="46"/>
      <c r="C169" s="219" t="s">
        <v>265</v>
      </c>
      <c r="D169" s="219" t="s">
        <v>157</v>
      </c>
      <c r="E169" s="220" t="s">
        <v>266</v>
      </c>
      <c r="F169" s="221" t="s">
        <v>267</v>
      </c>
      <c r="G169" s="221"/>
      <c r="H169" s="221"/>
      <c r="I169" s="221"/>
      <c r="J169" s="222" t="s">
        <v>200</v>
      </c>
      <c r="K169" s="223">
        <v>2</v>
      </c>
      <c r="L169" s="224">
        <v>0</v>
      </c>
      <c r="M169" s="225"/>
      <c r="N169" s="226">
        <f>ROUND(L169*K169,2)</f>
        <v>0</v>
      </c>
      <c r="O169" s="226"/>
      <c r="P169" s="226"/>
      <c r="Q169" s="226"/>
      <c r="R169" s="48"/>
      <c r="T169" s="227" t="s">
        <v>22</v>
      </c>
      <c r="U169" s="56" t="s">
        <v>46</v>
      </c>
      <c r="V169" s="47"/>
      <c r="W169" s="228">
        <f>V169*K169</f>
        <v>0</v>
      </c>
      <c r="X169" s="228">
        <v>0</v>
      </c>
      <c r="Y169" s="228">
        <f>X169*K169</f>
        <v>0</v>
      </c>
      <c r="Z169" s="228">
        <v>0.0060000000000000001</v>
      </c>
      <c r="AA169" s="229">
        <f>Z169*K169</f>
        <v>0.012</v>
      </c>
      <c r="AR169" s="22" t="s">
        <v>161</v>
      </c>
      <c r="AT169" s="22" t="s">
        <v>157</v>
      </c>
      <c r="AU169" s="22" t="s">
        <v>90</v>
      </c>
      <c r="AY169" s="22" t="s">
        <v>156</v>
      </c>
      <c r="BE169" s="142">
        <f>IF(U169="základní",N169,0)</f>
        <v>0</v>
      </c>
      <c r="BF169" s="142">
        <f>IF(U169="snížená",N169,0)</f>
        <v>0</v>
      </c>
      <c r="BG169" s="142">
        <f>IF(U169="zákl. přenesená",N169,0)</f>
        <v>0</v>
      </c>
      <c r="BH169" s="142">
        <f>IF(U169="sníž. přenesená",N169,0)</f>
        <v>0</v>
      </c>
      <c r="BI169" s="142">
        <f>IF(U169="nulová",N169,0)</f>
        <v>0</v>
      </c>
      <c r="BJ169" s="22" t="s">
        <v>87</v>
      </c>
      <c r="BK169" s="142">
        <f>ROUND(L169*K169,2)</f>
        <v>0</v>
      </c>
      <c r="BL169" s="22" t="s">
        <v>161</v>
      </c>
      <c r="BM169" s="22" t="s">
        <v>268</v>
      </c>
    </row>
    <row r="170" s="1" customFormat="1" ht="16.5" customHeight="1">
      <c r="B170" s="46"/>
      <c r="C170" s="219" t="s">
        <v>269</v>
      </c>
      <c r="D170" s="219" t="s">
        <v>157</v>
      </c>
      <c r="E170" s="220" t="s">
        <v>270</v>
      </c>
      <c r="F170" s="221" t="s">
        <v>271</v>
      </c>
      <c r="G170" s="221"/>
      <c r="H170" s="221"/>
      <c r="I170" s="221"/>
      <c r="J170" s="222" t="s">
        <v>200</v>
      </c>
      <c r="K170" s="223">
        <v>6</v>
      </c>
      <c r="L170" s="224">
        <v>0</v>
      </c>
      <c r="M170" s="225"/>
      <c r="N170" s="226">
        <f>ROUND(L170*K170,2)</f>
        <v>0</v>
      </c>
      <c r="O170" s="226"/>
      <c r="P170" s="226"/>
      <c r="Q170" s="226"/>
      <c r="R170" s="48"/>
      <c r="T170" s="227" t="s">
        <v>22</v>
      </c>
      <c r="U170" s="56" t="s">
        <v>46</v>
      </c>
      <c r="V170" s="47"/>
      <c r="W170" s="228">
        <f>V170*K170</f>
        <v>0</v>
      </c>
      <c r="X170" s="228">
        <v>0</v>
      </c>
      <c r="Y170" s="228">
        <f>X170*K170</f>
        <v>0</v>
      </c>
      <c r="Z170" s="228">
        <v>0.0060000000000000001</v>
      </c>
      <c r="AA170" s="229">
        <f>Z170*K170</f>
        <v>0.036000000000000004</v>
      </c>
      <c r="AR170" s="22" t="s">
        <v>161</v>
      </c>
      <c r="AT170" s="22" t="s">
        <v>157</v>
      </c>
      <c r="AU170" s="22" t="s">
        <v>90</v>
      </c>
      <c r="AY170" s="22" t="s">
        <v>156</v>
      </c>
      <c r="BE170" s="142">
        <f>IF(U170="základní",N170,0)</f>
        <v>0</v>
      </c>
      <c r="BF170" s="142">
        <f>IF(U170="snížená",N170,0)</f>
        <v>0</v>
      </c>
      <c r="BG170" s="142">
        <f>IF(U170="zákl. přenesená",N170,0)</f>
        <v>0</v>
      </c>
      <c r="BH170" s="142">
        <f>IF(U170="sníž. přenesená",N170,0)</f>
        <v>0</v>
      </c>
      <c r="BI170" s="142">
        <f>IF(U170="nulová",N170,0)</f>
        <v>0</v>
      </c>
      <c r="BJ170" s="22" t="s">
        <v>87</v>
      </c>
      <c r="BK170" s="142">
        <f>ROUND(L170*K170,2)</f>
        <v>0</v>
      </c>
      <c r="BL170" s="22" t="s">
        <v>161</v>
      </c>
      <c r="BM170" s="22" t="s">
        <v>272</v>
      </c>
    </row>
    <row r="171" s="10" customFormat="1" ht="16.5" customHeight="1">
      <c r="B171" s="230"/>
      <c r="C171" s="231"/>
      <c r="D171" s="231"/>
      <c r="E171" s="232" t="s">
        <v>22</v>
      </c>
      <c r="F171" s="233" t="s">
        <v>182</v>
      </c>
      <c r="G171" s="234"/>
      <c r="H171" s="234"/>
      <c r="I171" s="234"/>
      <c r="J171" s="231"/>
      <c r="K171" s="235">
        <v>6</v>
      </c>
      <c r="L171" s="231"/>
      <c r="M171" s="231"/>
      <c r="N171" s="231"/>
      <c r="O171" s="231"/>
      <c r="P171" s="231"/>
      <c r="Q171" s="231"/>
      <c r="R171" s="236"/>
      <c r="T171" s="237"/>
      <c r="U171" s="231"/>
      <c r="V171" s="231"/>
      <c r="W171" s="231"/>
      <c r="X171" s="231"/>
      <c r="Y171" s="231"/>
      <c r="Z171" s="231"/>
      <c r="AA171" s="238"/>
      <c r="AT171" s="239" t="s">
        <v>164</v>
      </c>
      <c r="AU171" s="239" t="s">
        <v>90</v>
      </c>
      <c r="AV171" s="10" t="s">
        <v>90</v>
      </c>
      <c r="AW171" s="10" t="s">
        <v>38</v>
      </c>
      <c r="AX171" s="10" t="s">
        <v>87</v>
      </c>
      <c r="AY171" s="239" t="s">
        <v>156</v>
      </c>
    </row>
    <row r="172" s="1" customFormat="1" ht="16.5" customHeight="1">
      <c r="B172" s="46"/>
      <c r="C172" s="219" t="s">
        <v>273</v>
      </c>
      <c r="D172" s="219" t="s">
        <v>157</v>
      </c>
      <c r="E172" s="220" t="s">
        <v>274</v>
      </c>
      <c r="F172" s="221" t="s">
        <v>275</v>
      </c>
      <c r="G172" s="221"/>
      <c r="H172" s="221"/>
      <c r="I172" s="221"/>
      <c r="J172" s="222" t="s">
        <v>200</v>
      </c>
      <c r="K172" s="223">
        <v>1</v>
      </c>
      <c r="L172" s="224">
        <v>0</v>
      </c>
      <c r="M172" s="225"/>
      <c r="N172" s="226">
        <f>ROUND(L172*K172,2)</f>
        <v>0</v>
      </c>
      <c r="O172" s="226"/>
      <c r="P172" s="226"/>
      <c r="Q172" s="226"/>
      <c r="R172" s="48"/>
      <c r="T172" s="227" t="s">
        <v>22</v>
      </c>
      <c r="U172" s="56" t="s">
        <v>46</v>
      </c>
      <c r="V172" s="47"/>
      <c r="W172" s="228">
        <f>V172*K172</f>
        <v>0</v>
      </c>
      <c r="X172" s="228">
        <v>0</v>
      </c>
      <c r="Y172" s="228">
        <f>X172*K172</f>
        <v>0</v>
      </c>
      <c r="Z172" s="228">
        <v>0.0060000000000000001</v>
      </c>
      <c r="AA172" s="229">
        <f>Z172*K172</f>
        <v>0.0060000000000000001</v>
      </c>
      <c r="AR172" s="22" t="s">
        <v>161</v>
      </c>
      <c r="AT172" s="22" t="s">
        <v>157</v>
      </c>
      <c r="AU172" s="22" t="s">
        <v>90</v>
      </c>
      <c r="AY172" s="22" t="s">
        <v>156</v>
      </c>
      <c r="BE172" s="142">
        <f>IF(U172="základní",N172,0)</f>
        <v>0</v>
      </c>
      <c r="BF172" s="142">
        <f>IF(U172="snížená",N172,0)</f>
        <v>0</v>
      </c>
      <c r="BG172" s="142">
        <f>IF(U172="zákl. přenesená",N172,0)</f>
        <v>0</v>
      </c>
      <c r="BH172" s="142">
        <f>IF(U172="sníž. přenesená",N172,0)</f>
        <v>0</v>
      </c>
      <c r="BI172" s="142">
        <f>IF(U172="nulová",N172,0)</f>
        <v>0</v>
      </c>
      <c r="BJ172" s="22" t="s">
        <v>87</v>
      </c>
      <c r="BK172" s="142">
        <f>ROUND(L172*K172,2)</f>
        <v>0</v>
      </c>
      <c r="BL172" s="22" t="s">
        <v>161</v>
      </c>
      <c r="BM172" s="22" t="s">
        <v>276</v>
      </c>
    </row>
    <row r="173" s="10" customFormat="1" ht="16.5" customHeight="1">
      <c r="B173" s="230"/>
      <c r="C173" s="231"/>
      <c r="D173" s="231"/>
      <c r="E173" s="232" t="s">
        <v>22</v>
      </c>
      <c r="F173" s="233" t="s">
        <v>87</v>
      </c>
      <c r="G173" s="234"/>
      <c r="H173" s="234"/>
      <c r="I173" s="234"/>
      <c r="J173" s="231"/>
      <c r="K173" s="235">
        <v>1</v>
      </c>
      <c r="L173" s="231"/>
      <c r="M173" s="231"/>
      <c r="N173" s="231"/>
      <c r="O173" s="231"/>
      <c r="P173" s="231"/>
      <c r="Q173" s="231"/>
      <c r="R173" s="236"/>
      <c r="T173" s="237"/>
      <c r="U173" s="231"/>
      <c r="V173" s="231"/>
      <c r="W173" s="231"/>
      <c r="X173" s="231"/>
      <c r="Y173" s="231"/>
      <c r="Z173" s="231"/>
      <c r="AA173" s="238"/>
      <c r="AT173" s="239" t="s">
        <v>164</v>
      </c>
      <c r="AU173" s="239" t="s">
        <v>90</v>
      </c>
      <c r="AV173" s="10" t="s">
        <v>90</v>
      </c>
      <c r="AW173" s="10" t="s">
        <v>38</v>
      </c>
      <c r="AX173" s="10" t="s">
        <v>87</v>
      </c>
      <c r="AY173" s="239" t="s">
        <v>156</v>
      </c>
    </row>
    <row r="174" s="1" customFormat="1" ht="38.25" customHeight="1">
      <c r="B174" s="46"/>
      <c r="C174" s="219" t="s">
        <v>277</v>
      </c>
      <c r="D174" s="219" t="s">
        <v>157</v>
      </c>
      <c r="E174" s="220" t="s">
        <v>278</v>
      </c>
      <c r="F174" s="221" t="s">
        <v>279</v>
      </c>
      <c r="G174" s="221"/>
      <c r="H174" s="221"/>
      <c r="I174" s="221"/>
      <c r="J174" s="222" t="s">
        <v>179</v>
      </c>
      <c r="K174" s="223">
        <v>55</v>
      </c>
      <c r="L174" s="224">
        <v>0</v>
      </c>
      <c r="M174" s="225"/>
      <c r="N174" s="226">
        <f>ROUND(L174*K174,2)</f>
        <v>0</v>
      </c>
      <c r="O174" s="226"/>
      <c r="P174" s="226"/>
      <c r="Q174" s="226"/>
      <c r="R174" s="48"/>
      <c r="T174" s="227" t="s">
        <v>22</v>
      </c>
      <c r="U174" s="56" t="s">
        <v>46</v>
      </c>
      <c r="V174" s="47"/>
      <c r="W174" s="228">
        <f>V174*K174</f>
        <v>0</v>
      </c>
      <c r="X174" s="228">
        <v>0</v>
      </c>
      <c r="Y174" s="228">
        <f>X174*K174</f>
        <v>0</v>
      </c>
      <c r="Z174" s="228">
        <v>0.016</v>
      </c>
      <c r="AA174" s="229">
        <f>Z174*K174</f>
        <v>0.88</v>
      </c>
      <c r="AR174" s="22" t="s">
        <v>161</v>
      </c>
      <c r="AT174" s="22" t="s">
        <v>157</v>
      </c>
      <c r="AU174" s="22" t="s">
        <v>90</v>
      </c>
      <c r="AY174" s="22" t="s">
        <v>156</v>
      </c>
      <c r="BE174" s="142">
        <f>IF(U174="základní",N174,0)</f>
        <v>0</v>
      </c>
      <c r="BF174" s="142">
        <f>IF(U174="snížená",N174,0)</f>
        <v>0</v>
      </c>
      <c r="BG174" s="142">
        <f>IF(U174="zákl. přenesená",N174,0)</f>
        <v>0</v>
      </c>
      <c r="BH174" s="142">
        <f>IF(U174="sníž. přenesená",N174,0)</f>
        <v>0</v>
      </c>
      <c r="BI174" s="142">
        <f>IF(U174="nulová",N174,0)</f>
        <v>0</v>
      </c>
      <c r="BJ174" s="22" t="s">
        <v>87</v>
      </c>
      <c r="BK174" s="142">
        <f>ROUND(L174*K174,2)</f>
        <v>0</v>
      </c>
      <c r="BL174" s="22" t="s">
        <v>161</v>
      </c>
      <c r="BM174" s="22" t="s">
        <v>280</v>
      </c>
    </row>
    <row r="175" s="10" customFormat="1" ht="16.5" customHeight="1">
      <c r="B175" s="230"/>
      <c r="C175" s="231"/>
      <c r="D175" s="231"/>
      <c r="E175" s="232" t="s">
        <v>22</v>
      </c>
      <c r="F175" s="233" t="s">
        <v>181</v>
      </c>
      <c r="G175" s="234"/>
      <c r="H175" s="234"/>
      <c r="I175" s="234"/>
      <c r="J175" s="231"/>
      <c r="K175" s="235">
        <v>55</v>
      </c>
      <c r="L175" s="231"/>
      <c r="M175" s="231"/>
      <c r="N175" s="231"/>
      <c r="O175" s="231"/>
      <c r="P175" s="231"/>
      <c r="Q175" s="231"/>
      <c r="R175" s="236"/>
      <c r="T175" s="237"/>
      <c r="U175" s="231"/>
      <c r="V175" s="231"/>
      <c r="W175" s="231"/>
      <c r="X175" s="231"/>
      <c r="Y175" s="231"/>
      <c r="Z175" s="231"/>
      <c r="AA175" s="238"/>
      <c r="AT175" s="239" t="s">
        <v>164</v>
      </c>
      <c r="AU175" s="239" t="s">
        <v>90</v>
      </c>
      <c r="AV175" s="10" t="s">
        <v>90</v>
      </c>
      <c r="AW175" s="10" t="s">
        <v>38</v>
      </c>
      <c r="AX175" s="10" t="s">
        <v>87</v>
      </c>
      <c r="AY175" s="239" t="s">
        <v>156</v>
      </c>
    </row>
    <row r="176" s="1" customFormat="1" ht="38.25" customHeight="1">
      <c r="B176" s="46"/>
      <c r="C176" s="219" t="s">
        <v>281</v>
      </c>
      <c r="D176" s="219" t="s">
        <v>157</v>
      </c>
      <c r="E176" s="220" t="s">
        <v>282</v>
      </c>
      <c r="F176" s="221" t="s">
        <v>283</v>
      </c>
      <c r="G176" s="221"/>
      <c r="H176" s="221"/>
      <c r="I176" s="221"/>
      <c r="J176" s="222" t="s">
        <v>179</v>
      </c>
      <c r="K176" s="223">
        <v>3.2000000000000002</v>
      </c>
      <c r="L176" s="224">
        <v>0</v>
      </c>
      <c r="M176" s="225"/>
      <c r="N176" s="226">
        <f>ROUND(L176*K176,2)</f>
        <v>0</v>
      </c>
      <c r="O176" s="226"/>
      <c r="P176" s="226"/>
      <c r="Q176" s="226"/>
      <c r="R176" s="48"/>
      <c r="T176" s="227" t="s">
        <v>22</v>
      </c>
      <c r="U176" s="56" t="s">
        <v>46</v>
      </c>
      <c r="V176" s="47"/>
      <c r="W176" s="228">
        <f>V176*K176</f>
        <v>0</v>
      </c>
      <c r="X176" s="228">
        <v>0</v>
      </c>
      <c r="Y176" s="228">
        <f>X176*K176</f>
        <v>0</v>
      </c>
      <c r="Z176" s="228">
        <v>0.071999999999999995</v>
      </c>
      <c r="AA176" s="229">
        <f>Z176*K176</f>
        <v>0.23039999999999999</v>
      </c>
      <c r="AR176" s="22" t="s">
        <v>161</v>
      </c>
      <c r="AT176" s="22" t="s">
        <v>157</v>
      </c>
      <c r="AU176" s="22" t="s">
        <v>90</v>
      </c>
      <c r="AY176" s="22" t="s">
        <v>156</v>
      </c>
      <c r="BE176" s="142">
        <f>IF(U176="základní",N176,0)</f>
        <v>0</v>
      </c>
      <c r="BF176" s="142">
        <f>IF(U176="snížená",N176,0)</f>
        <v>0</v>
      </c>
      <c r="BG176" s="142">
        <f>IF(U176="zákl. přenesená",N176,0)</f>
        <v>0</v>
      </c>
      <c r="BH176" s="142">
        <f>IF(U176="sníž. přenesená",N176,0)</f>
        <v>0</v>
      </c>
      <c r="BI176" s="142">
        <f>IF(U176="nulová",N176,0)</f>
        <v>0</v>
      </c>
      <c r="BJ176" s="22" t="s">
        <v>87</v>
      </c>
      <c r="BK176" s="142">
        <f>ROUND(L176*K176,2)</f>
        <v>0</v>
      </c>
      <c r="BL176" s="22" t="s">
        <v>161</v>
      </c>
      <c r="BM176" s="22" t="s">
        <v>284</v>
      </c>
    </row>
    <row r="177" s="10" customFormat="1" ht="16.5" customHeight="1">
      <c r="B177" s="230"/>
      <c r="C177" s="231"/>
      <c r="D177" s="231"/>
      <c r="E177" s="232" t="s">
        <v>22</v>
      </c>
      <c r="F177" s="233" t="s">
        <v>285</v>
      </c>
      <c r="G177" s="234"/>
      <c r="H177" s="234"/>
      <c r="I177" s="234"/>
      <c r="J177" s="231"/>
      <c r="K177" s="235">
        <v>3.2000000000000002</v>
      </c>
      <c r="L177" s="231"/>
      <c r="M177" s="231"/>
      <c r="N177" s="231"/>
      <c r="O177" s="231"/>
      <c r="P177" s="231"/>
      <c r="Q177" s="231"/>
      <c r="R177" s="236"/>
      <c r="T177" s="237"/>
      <c r="U177" s="231"/>
      <c r="V177" s="231"/>
      <c r="W177" s="231"/>
      <c r="X177" s="231"/>
      <c r="Y177" s="231"/>
      <c r="Z177" s="231"/>
      <c r="AA177" s="238"/>
      <c r="AT177" s="239" t="s">
        <v>164</v>
      </c>
      <c r="AU177" s="239" t="s">
        <v>90</v>
      </c>
      <c r="AV177" s="10" t="s">
        <v>90</v>
      </c>
      <c r="AW177" s="10" t="s">
        <v>38</v>
      </c>
      <c r="AX177" s="10" t="s">
        <v>87</v>
      </c>
      <c r="AY177" s="239" t="s">
        <v>156</v>
      </c>
    </row>
    <row r="178" s="1" customFormat="1" ht="25.5" customHeight="1">
      <c r="B178" s="46"/>
      <c r="C178" s="219" t="s">
        <v>286</v>
      </c>
      <c r="D178" s="219" t="s">
        <v>157</v>
      </c>
      <c r="E178" s="220" t="s">
        <v>287</v>
      </c>
      <c r="F178" s="221" t="s">
        <v>288</v>
      </c>
      <c r="G178" s="221"/>
      <c r="H178" s="221"/>
      <c r="I178" s="221"/>
      <c r="J178" s="222" t="s">
        <v>200</v>
      </c>
      <c r="K178" s="223">
        <v>10</v>
      </c>
      <c r="L178" s="224">
        <v>0</v>
      </c>
      <c r="M178" s="225"/>
      <c r="N178" s="226">
        <f>ROUND(L178*K178,2)</f>
        <v>0</v>
      </c>
      <c r="O178" s="226"/>
      <c r="P178" s="226"/>
      <c r="Q178" s="226"/>
      <c r="R178" s="48"/>
      <c r="T178" s="227" t="s">
        <v>22</v>
      </c>
      <c r="U178" s="56" t="s">
        <v>46</v>
      </c>
      <c r="V178" s="47"/>
      <c r="W178" s="228">
        <f>V178*K178</f>
        <v>0</v>
      </c>
      <c r="X178" s="228">
        <v>0</v>
      </c>
      <c r="Y178" s="228">
        <f>X178*K178</f>
        <v>0</v>
      </c>
      <c r="Z178" s="228">
        <v>0.01</v>
      </c>
      <c r="AA178" s="229">
        <f>Z178*K178</f>
        <v>0.10000000000000001</v>
      </c>
      <c r="AR178" s="22" t="s">
        <v>161</v>
      </c>
      <c r="AT178" s="22" t="s">
        <v>157</v>
      </c>
      <c r="AU178" s="22" t="s">
        <v>90</v>
      </c>
      <c r="AY178" s="22" t="s">
        <v>156</v>
      </c>
      <c r="BE178" s="142">
        <f>IF(U178="základní",N178,0)</f>
        <v>0</v>
      </c>
      <c r="BF178" s="142">
        <f>IF(U178="snížená",N178,0)</f>
        <v>0</v>
      </c>
      <c r="BG178" s="142">
        <f>IF(U178="zákl. přenesená",N178,0)</f>
        <v>0</v>
      </c>
      <c r="BH178" s="142">
        <f>IF(U178="sníž. přenesená",N178,0)</f>
        <v>0</v>
      </c>
      <c r="BI178" s="142">
        <f>IF(U178="nulová",N178,0)</f>
        <v>0</v>
      </c>
      <c r="BJ178" s="22" t="s">
        <v>87</v>
      </c>
      <c r="BK178" s="142">
        <f>ROUND(L178*K178,2)</f>
        <v>0</v>
      </c>
      <c r="BL178" s="22" t="s">
        <v>161</v>
      </c>
      <c r="BM178" s="22" t="s">
        <v>289</v>
      </c>
    </row>
    <row r="179" s="1" customFormat="1" ht="25.5" customHeight="1">
      <c r="B179" s="46"/>
      <c r="C179" s="219" t="s">
        <v>290</v>
      </c>
      <c r="D179" s="219" t="s">
        <v>157</v>
      </c>
      <c r="E179" s="220" t="s">
        <v>291</v>
      </c>
      <c r="F179" s="221" t="s">
        <v>292</v>
      </c>
      <c r="G179" s="221"/>
      <c r="H179" s="221"/>
      <c r="I179" s="221"/>
      <c r="J179" s="222" t="s">
        <v>179</v>
      </c>
      <c r="K179" s="223">
        <v>4</v>
      </c>
      <c r="L179" s="224">
        <v>0</v>
      </c>
      <c r="M179" s="225"/>
      <c r="N179" s="226">
        <f>ROUND(L179*K179,2)</f>
        <v>0</v>
      </c>
      <c r="O179" s="226"/>
      <c r="P179" s="226"/>
      <c r="Q179" s="226"/>
      <c r="R179" s="48"/>
      <c r="T179" s="227" t="s">
        <v>22</v>
      </c>
      <c r="U179" s="56" t="s">
        <v>46</v>
      </c>
      <c r="V179" s="47"/>
      <c r="W179" s="228">
        <f>V179*K179</f>
        <v>0</v>
      </c>
      <c r="X179" s="228">
        <v>0.019429999999999999</v>
      </c>
      <c r="Y179" s="228">
        <f>X179*K179</f>
        <v>0.077719999999999997</v>
      </c>
      <c r="Z179" s="228">
        <v>0</v>
      </c>
      <c r="AA179" s="229">
        <f>Z179*K179</f>
        <v>0</v>
      </c>
      <c r="AR179" s="22" t="s">
        <v>161</v>
      </c>
      <c r="AT179" s="22" t="s">
        <v>157</v>
      </c>
      <c r="AU179" s="22" t="s">
        <v>90</v>
      </c>
      <c r="AY179" s="22" t="s">
        <v>156</v>
      </c>
      <c r="BE179" s="142">
        <f>IF(U179="základní",N179,0)</f>
        <v>0</v>
      </c>
      <c r="BF179" s="142">
        <f>IF(U179="snížená",N179,0)</f>
        <v>0</v>
      </c>
      <c r="BG179" s="142">
        <f>IF(U179="zákl. přenesená",N179,0)</f>
        <v>0</v>
      </c>
      <c r="BH179" s="142">
        <f>IF(U179="sníž. přenesená",N179,0)</f>
        <v>0</v>
      </c>
      <c r="BI179" s="142">
        <f>IF(U179="nulová",N179,0)</f>
        <v>0</v>
      </c>
      <c r="BJ179" s="22" t="s">
        <v>87</v>
      </c>
      <c r="BK179" s="142">
        <f>ROUND(L179*K179,2)</f>
        <v>0</v>
      </c>
      <c r="BL179" s="22" t="s">
        <v>161</v>
      </c>
      <c r="BM179" s="22" t="s">
        <v>293</v>
      </c>
    </row>
    <row r="180" s="1" customFormat="1" ht="16.5" customHeight="1">
      <c r="B180" s="46"/>
      <c r="C180" s="219" t="s">
        <v>294</v>
      </c>
      <c r="D180" s="219" t="s">
        <v>157</v>
      </c>
      <c r="E180" s="220" t="s">
        <v>295</v>
      </c>
      <c r="F180" s="221" t="s">
        <v>296</v>
      </c>
      <c r="G180" s="221"/>
      <c r="H180" s="221"/>
      <c r="I180" s="221"/>
      <c r="J180" s="222" t="s">
        <v>200</v>
      </c>
      <c r="K180" s="223">
        <v>10</v>
      </c>
      <c r="L180" s="224">
        <v>0</v>
      </c>
      <c r="M180" s="225"/>
      <c r="N180" s="226">
        <f>ROUND(L180*K180,2)</f>
        <v>0</v>
      </c>
      <c r="O180" s="226"/>
      <c r="P180" s="226"/>
      <c r="Q180" s="226"/>
      <c r="R180" s="48"/>
      <c r="T180" s="227" t="s">
        <v>22</v>
      </c>
      <c r="U180" s="56" t="s">
        <v>46</v>
      </c>
      <c r="V180" s="47"/>
      <c r="W180" s="228">
        <f>V180*K180</f>
        <v>0</v>
      </c>
      <c r="X180" s="228">
        <v>0.019429999999999999</v>
      </c>
      <c r="Y180" s="228">
        <f>X180*K180</f>
        <v>0.1943</v>
      </c>
      <c r="Z180" s="228">
        <v>0</v>
      </c>
      <c r="AA180" s="229">
        <f>Z180*K180</f>
        <v>0</v>
      </c>
      <c r="AR180" s="22" t="s">
        <v>161</v>
      </c>
      <c r="AT180" s="22" t="s">
        <v>157</v>
      </c>
      <c r="AU180" s="22" t="s">
        <v>90</v>
      </c>
      <c r="AY180" s="22" t="s">
        <v>156</v>
      </c>
      <c r="BE180" s="142">
        <f>IF(U180="základní",N180,0)</f>
        <v>0</v>
      </c>
      <c r="BF180" s="142">
        <f>IF(U180="snížená",N180,0)</f>
        <v>0</v>
      </c>
      <c r="BG180" s="142">
        <f>IF(U180="zákl. přenesená",N180,0)</f>
        <v>0</v>
      </c>
      <c r="BH180" s="142">
        <f>IF(U180="sníž. přenesená",N180,0)</f>
        <v>0</v>
      </c>
      <c r="BI180" s="142">
        <f>IF(U180="nulová",N180,0)</f>
        <v>0</v>
      </c>
      <c r="BJ180" s="22" t="s">
        <v>87</v>
      </c>
      <c r="BK180" s="142">
        <f>ROUND(L180*K180,2)</f>
        <v>0</v>
      </c>
      <c r="BL180" s="22" t="s">
        <v>161</v>
      </c>
      <c r="BM180" s="22" t="s">
        <v>297</v>
      </c>
    </row>
    <row r="181" s="9" customFormat="1" ht="29.88" customHeight="1">
      <c r="B181" s="206"/>
      <c r="C181" s="207"/>
      <c r="D181" s="216" t="s">
        <v>125</v>
      </c>
      <c r="E181" s="216"/>
      <c r="F181" s="216"/>
      <c r="G181" s="216"/>
      <c r="H181" s="216"/>
      <c r="I181" s="216"/>
      <c r="J181" s="216"/>
      <c r="K181" s="216"/>
      <c r="L181" s="216"/>
      <c r="M181" s="216"/>
      <c r="N181" s="248">
        <f>BK181</f>
        <v>0</v>
      </c>
      <c r="O181" s="249"/>
      <c r="P181" s="249"/>
      <c r="Q181" s="249"/>
      <c r="R181" s="209"/>
      <c r="T181" s="210"/>
      <c r="U181" s="207"/>
      <c r="V181" s="207"/>
      <c r="W181" s="211">
        <f>SUM(W182:W185)</f>
        <v>0</v>
      </c>
      <c r="X181" s="207"/>
      <c r="Y181" s="211">
        <f>SUM(Y182:Y185)</f>
        <v>0</v>
      </c>
      <c r="Z181" s="207"/>
      <c r="AA181" s="212">
        <f>SUM(AA182:AA185)</f>
        <v>0</v>
      </c>
      <c r="AR181" s="213" t="s">
        <v>87</v>
      </c>
      <c r="AT181" s="214" t="s">
        <v>80</v>
      </c>
      <c r="AU181" s="214" t="s">
        <v>87</v>
      </c>
      <c r="AY181" s="213" t="s">
        <v>156</v>
      </c>
      <c r="BK181" s="215">
        <f>SUM(BK182:BK185)</f>
        <v>0</v>
      </c>
    </row>
    <row r="182" s="1" customFormat="1" ht="38.25" customHeight="1">
      <c r="B182" s="46"/>
      <c r="C182" s="219" t="s">
        <v>298</v>
      </c>
      <c r="D182" s="219" t="s">
        <v>157</v>
      </c>
      <c r="E182" s="220" t="s">
        <v>299</v>
      </c>
      <c r="F182" s="221" t="s">
        <v>300</v>
      </c>
      <c r="G182" s="221"/>
      <c r="H182" s="221"/>
      <c r="I182" s="221"/>
      <c r="J182" s="222" t="s">
        <v>173</v>
      </c>
      <c r="K182" s="223">
        <v>1.8779999999999999</v>
      </c>
      <c r="L182" s="224">
        <v>0</v>
      </c>
      <c r="M182" s="225"/>
      <c r="N182" s="226">
        <f>ROUND(L182*K182,2)</f>
        <v>0</v>
      </c>
      <c r="O182" s="226"/>
      <c r="P182" s="226"/>
      <c r="Q182" s="226"/>
      <c r="R182" s="48"/>
      <c r="T182" s="227" t="s">
        <v>22</v>
      </c>
      <c r="U182" s="56" t="s">
        <v>46</v>
      </c>
      <c r="V182" s="47"/>
      <c r="W182" s="228">
        <f>V182*K182</f>
        <v>0</v>
      </c>
      <c r="X182" s="228">
        <v>0</v>
      </c>
      <c r="Y182" s="228">
        <f>X182*K182</f>
        <v>0</v>
      </c>
      <c r="Z182" s="228">
        <v>0</v>
      </c>
      <c r="AA182" s="229">
        <f>Z182*K182</f>
        <v>0</v>
      </c>
      <c r="AR182" s="22" t="s">
        <v>161</v>
      </c>
      <c r="AT182" s="22" t="s">
        <v>157</v>
      </c>
      <c r="AU182" s="22" t="s">
        <v>90</v>
      </c>
      <c r="AY182" s="22" t="s">
        <v>156</v>
      </c>
      <c r="BE182" s="142">
        <f>IF(U182="základní",N182,0)</f>
        <v>0</v>
      </c>
      <c r="BF182" s="142">
        <f>IF(U182="snížená",N182,0)</f>
        <v>0</v>
      </c>
      <c r="BG182" s="142">
        <f>IF(U182="zákl. přenesená",N182,0)</f>
        <v>0</v>
      </c>
      <c r="BH182" s="142">
        <f>IF(U182="sníž. přenesená",N182,0)</f>
        <v>0</v>
      </c>
      <c r="BI182" s="142">
        <f>IF(U182="nulová",N182,0)</f>
        <v>0</v>
      </c>
      <c r="BJ182" s="22" t="s">
        <v>87</v>
      </c>
      <c r="BK182" s="142">
        <f>ROUND(L182*K182,2)</f>
        <v>0</v>
      </c>
      <c r="BL182" s="22" t="s">
        <v>161</v>
      </c>
      <c r="BM182" s="22" t="s">
        <v>301</v>
      </c>
    </row>
    <row r="183" s="1" customFormat="1" ht="25.5" customHeight="1">
      <c r="B183" s="46"/>
      <c r="C183" s="219" t="s">
        <v>302</v>
      </c>
      <c r="D183" s="219" t="s">
        <v>157</v>
      </c>
      <c r="E183" s="220" t="s">
        <v>303</v>
      </c>
      <c r="F183" s="221" t="s">
        <v>304</v>
      </c>
      <c r="G183" s="221"/>
      <c r="H183" s="221"/>
      <c r="I183" s="221"/>
      <c r="J183" s="222" t="s">
        <v>173</v>
      </c>
      <c r="K183" s="223">
        <v>17.780000000000001</v>
      </c>
      <c r="L183" s="224">
        <v>0</v>
      </c>
      <c r="M183" s="225"/>
      <c r="N183" s="226">
        <f>ROUND(L183*K183,2)</f>
        <v>0</v>
      </c>
      <c r="O183" s="226"/>
      <c r="P183" s="226"/>
      <c r="Q183" s="226"/>
      <c r="R183" s="48"/>
      <c r="T183" s="227" t="s">
        <v>22</v>
      </c>
      <c r="U183" s="56" t="s">
        <v>46</v>
      </c>
      <c r="V183" s="47"/>
      <c r="W183" s="228">
        <f>V183*K183</f>
        <v>0</v>
      </c>
      <c r="X183" s="228">
        <v>0</v>
      </c>
      <c r="Y183" s="228">
        <f>X183*K183</f>
        <v>0</v>
      </c>
      <c r="Z183" s="228">
        <v>0</v>
      </c>
      <c r="AA183" s="229">
        <f>Z183*K183</f>
        <v>0</v>
      </c>
      <c r="AR183" s="22" t="s">
        <v>161</v>
      </c>
      <c r="AT183" s="22" t="s">
        <v>157</v>
      </c>
      <c r="AU183" s="22" t="s">
        <v>90</v>
      </c>
      <c r="AY183" s="22" t="s">
        <v>156</v>
      </c>
      <c r="BE183" s="142">
        <f>IF(U183="základní",N183,0)</f>
        <v>0</v>
      </c>
      <c r="BF183" s="142">
        <f>IF(U183="snížená",N183,0)</f>
        <v>0</v>
      </c>
      <c r="BG183" s="142">
        <f>IF(U183="zákl. přenesená",N183,0)</f>
        <v>0</v>
      </c>
      <c r="BH183" s="142">
        <f>IF(U183="sníž. přenesená",N183,0)</f>
        <v>0</v>
      </c>
      <c r="BI183" s="142">
        <f>IF(U183="nulová",N183,0)</f>
        <v>0</v>
      </c>
      <c r="BJ183" s="22" t="s">
        <v>87</v>
      </c>
      <c r="BK183" s="142">
        <f>ROUND(L183*K183,2)</f>
        <v>0</v>
      </c>
      <c r="BL183" s="22" t="s">
        <v>161</v>
      </c>
      <c r="BM183" s="22" t="s">
        <v>305</v>
      </c>
    </row>
    <row r="184" s="10" customFormat="1" ht="16.5" customHeight="1">
      <c r="B184" s="230"/>
      <c r="C184" s="231"/>
      <c r="D184" s="231"/>
      <c r="E184" s="232" t="s">
        <v>22</v>
      </c>
      <c r="F184" s="233" t="s">
        <v>306</v>
      </c>
      <c r="G184" s="234"/>
      <c r="H184" s="234"/>
      <c r="I184" s="234"/>
      <c r="J184" s="231"/>
      <c r="K184" s="235">
        <v>17.780000000000001</v>
      </c>
      <c r="L184" s="231"/>
      <c r="M184" s="231"/>
      <c r="N184" s="231"/>
      <c r="O184" s="231"/>
      <c r="P184" s="231"/>
      <c r="Q184" s="231"/>
      <c r="R184" s="236"/>
      <c r="T184" s="237"/>
      <c r="U184" s="231"/>
      <c r="V184" s="231"/>
      <c r="W184" s="231"/>
      <c r="X184" s="231"/>
      <c r="Y184" s="231"/>
      <c r="Z184" s="231"/>
      <c r="AA184" s="238"/>
      <c r="AT184" s="239" t="s">
        <v>164</v>
      </c>
      <c r="AU184" s="239" t="s">
        <v>90</v>
      </c>
      <c r="AV184" s="10" t="s">
        <v>90</v>
      </c>
      <c r="AW184" s="10" t="s">
        <v>38</v>
      </c>
      <c r="AX184" s="10" t="s">
        <v>87</v>
      </c>
      <c r="AY184" s="239" t="s">
        <v>156</v>
      </c>
    </row>
    <row r="185" s="1" customFormat="1" ht="25.5" customHeight="1">
      <c r="B185" s="46"/>
      <c r="C185" s="219" t="s">
        <v>307</v>
      </c>
      <c r="D185" s="219" t="s">
        <v>157</v>
      </c>
      <c r="E185" s="220" t="s">
        <v>308</v>
      </c>
      <c r="F185" s="221" t="s">
        <v>309</v>
      </c>
      <c r="G185" s="221"/>
      <c r="H185" s="221"/>
      <c r="I185" s="221"/>
      <c r="J185" s="222" t="s">
        <v>173</v>
      </c>
      <c r="K185" s="223">
        <v>1.8779999999999999</v>
      </c>
      <c r="L185" s="224">
        <v>0</v>
      </c>
      <c r="M185" s="225"/>
      <c r="N185" s="226">
        <f>ROUND(L185*K185,2)</f>
        <v>0</v>
      </c>
      <c r="O185" s="226"/>
      <c r="P185" s="226"/>
      <c r="Q185" s="226"/>
      <c r="R185" s="48"/>
      <c r="T185" s="227" t="s">
        <v>22</v>
      </c>
      <c r="U185" s="56" t="s">
        <v>46</v>
      </c>
      <c r="V185" s="47"/>
      <c r="W185" s="228">
        <f>V185*K185</f>
        <v>0</v>
      </c>
      <c r="X185" s="228">
        <v>0</v>
      </c>
      <c r="Y185" s="228">
        <f>X185*K185</f>
        <v>0</v>
      </c>
      <c r="Z185" s="228">
        <v>0</v>
      </c>
      <c r="AA185" s="229">
        <f>Z185*K185</f>
        <v>0</v>
      </c>
      <c r="AR185" s="22" t="s">
        <v>161</v>
      </c>
      <c r="AT185" s="22" t="s">
        <v>157</v>
      </c>
      <c r="AU185" s="22" t="s">
        <v>90</v>
      </c>
      <c r="AY185" s="22" t="s">
        <v>156</v>
      </c>
      <c r="BE185" s="142">
        <f>IF(U185="základní",N185,0)</f>
        <v>0</v>
      </c>
      <c r="BF185" s="142">
        <f>IF(U185="snížená",N185,0)</f>
        <v>0</v>
      </c>
      <c r="BG185" s="142">
        <f>IF(U185="zákl. přenesená",N185,0)</f>
        <v>0</v>
      </c>
      <c r="BH185" s="142">
        <f>IF(U185="sníž. přenesená",N185,0)</f>
        <v>0</v>
      </c>
      <c r="BI185" s="142">
        <f>IF(U185="nulová",N185,0)</f>
        <v>0</v>
      </c>
      <c r="BJ185" s="22" t="s">
        <v>87</v>
      </c>
      <c r="BK185" s="142">
        <f>ROUND(L185*K185,2)</f>
        <v>0</v>
      </c>
      <c r="BL185" s="22" t="s">
        <v>161</v>
      </c>
      <c r="BM185" s="22" t="s">
        <v>310</v>
      </c>
    </row>
    <row r="186" s="9" customFormat="1" ht="29.88" customHeight="1">
      <c r="B186" s="206"/>
      <c r="C186" s="207"/>
      <c r="D186" s="216" t="s">
        <v>126</v>
      </c>
      <c r="E186" s="216"/>
      <c r="F186" s="216"/>
      <c r="G186" s="216"/>
      <c r="H186" s="216"/>
      <c r="I186" s="216"/>
      <c r="J186" s="216"/>
      <c r="K186" s="216"/>
      <c r="L186" s="216"/>
      <c r="M186" s="216"/>
      <c r="N186" s="248">
        <f>BK186</f>
        <v>0</v>
      </c>
      <c r="O186" s="249"/>
      <c r="P186" s="249"/>
      <c r="Q186" s="249"/>
      <c r="R186" s="209"/>
      <c r="T186" s="210"/>
      <c r="U186" s="207"/>
      <c r="V186" s="207"/>
      <c r="W186" s="211">
        <f>W187</f>
        <v>0</v>
      </c>
      <c r="X186" s="207"/>
      <c r="Y186" s="211">
        <f>Y187</f>
        <v>0</v>
      </c>
      <c r="Z186" s="207"/>
      <c r="AA186" s="212">
        <f>AA187</f>
        <v>0</v>
      </c>
      <c r="AR186" s="213" t="s">
        <v>87</v>
      </c>
      <c r="AT186" s="214" t="s">
        <v>80</v>
      </c>
      <c r="AU186" s="214" t="s">
        <v>87</v>
      </c>
      <c r="AY186" s="213" t="s">
        <v>156</v>
      </c>
      <c r="BK186" s="215">
        <f>BK187</f>
        <v>0</v>
      </c>
    </row>
    <row r="187" s="1" customFormat="1" ht="25.5" customHeight="1">
      <c r="B187" s="46"/>
      <c r="C187" s="219" t="s">
        <v>311</v>
      </c>
      <c r="D187" s="219" t="s">
        <v>157</v>
      </c>
      <c r="E187" s="220" t="s">
        <v>312</v>
      </c>
      <c r="F187" s="221" t="s">
        <v>313</v>
      </c>
      <c r="G187" s="221"/>
      <c r="H187" s="221"/>
      <c r="I187" s="221"/>
      <c r="J187" s="222" t="s">
        <v>173</v>
      </c>
      <c r="K187" s="223">
        <v>18.408999999999999</v>
      </c>
      <c r="L187" s="224">
        <v>0</v>
      </c>
      <c r="M187" s="225"/>
      <c r="N187" s="226">
        <f>ROUND(L187*K187,2)</f>
        <v>0</v>
      </c>
      <c r="O187" s="226"/>
      <c r="P187" s="226"/>
      <c r="Q187" s="226"/>
      <c r="R187" s="48"/>
      <c r="T187" s="227" t="s">
        <v>22</v>
      </c>
      <c r="U187" s="56" t="s">
        <v>46</v>
      </c>
      <c r="V187" s="47"/>
      <c r="W187" s="228">
        <f>V187*K187</f>
        <v>0</v>
      </c>
      <c r="X187" s="228">
        <v>0</v>
      </c>
      <c r="Y187" s="228">
        <f>X187*K187</f>
        <v>0</v>
      </c>
      <c r="Z187" s="228">
        <v>0</v>
      </c>
      <c r="AA187" s="229">
        <f>Z187*K187</f>
        <v>0</v>
      </c>
      <c r="AR187" s="22" t="s">
        <v>161</v>
      </c>
      <c r="AT187" s="22" t="s">
        <v>157</v>
      </c>
      <c r="AU187" s="22" t="s">
        <v>90</v>
      </c>
      <c r="AY187" s="22" t="s">
        <v>156</v>
      </c>
      <c r="BE187" s="142">
        <f>IF(U187="základní",N187,0)</f>
        <v>0</v>
      </c>
      <c r="BF187" s="142">
        <f>IF(U187="snížená",N187,0)</f>
        <v>0</v>
      </c>
      <c r="BG187" s="142">
        <f>IF(U187="zákl. přenesená",N187,0)</f>
        <v>0</v>
      </c>
      <c r="BH187" s="142">
        <f>IF(U187="sníž. přenesená",N187,0)</f>
        <v>0</v>
      </c>
      <c r="BI187" s="142">
        <f>IF(U187="nulová",N187,0)</f>
        <v>0</v>
      </c>
      <c r="BJ187" s="22" t="s">
        <v>87</v>
      </c>
      <c r="BK187" s="142">
        <f>ROUND(L187*K187,2)</f>
        <v>0</v>
      </c>
      <c r="BL187" s="22" t="s">
        <v>161</v>
      </c>
      <c r="BM187" s="22" t="s">
        <v>314</v>
      </c>
    </row>
    <row r="188" s="9" customFormat="1" ht="37.44" customHeight="1">
      <c r="B188" s="206"/>
      <c r="C188" s="207"/>
      <c r="D188" s="208" t="s">
        <v>127</v>
      </c>
      <c r="E188" s="208"/>
      <c r="F188" s="208"/>
      <c r="G188" s="208"/>
      <c r="H188" s="208"/>
      <c r="I188" s="208"/>
      <c r="J188" s="208"/>
      <c r="K188" s="208"/>
      <c r="L188" s="208"/>
      <c r="M188" s="208"/>
      <c r="N188" s="250">
        <f>BK188</f>
        <v>0</v>
      </c>
      <c r="O188" s="251"/>
      <c r="P188" s="251"/>
      <c r="Q188" s="251"/>
      <c r="R188" s="209"/>
      <c r="T188" s="210"/>
      <c r="U188" s="207"/>
      <c r="V188" s="207"/>
      <c r="W188" s="211">
        <f>W189+W191+W206+W208+W211</f>
        <v>0</v>
      </c>
      <c r="X188" s="207"/>
      <c r="Y188" s="211">
        <f>Y189+Y191+Y206+Y208+Y211</f>
        <v>1.3349772</v>
      </c>
      <c r="Z188" s="207"/>
      <c r="AA188" s="212">
        <f>AA189+AA191+AA206+AA208+AA211</f>
        <v>0.59531259999999997</v>
      </c>
      <c r="AR188" s="213" t="s">
        <v>90</v>
      </c>
      <c r="AT188" s="214" t="s">
        <v>80</v>
      </c>
      <c r="AU188" s="214" t="s">
        <v>81</v>
      </c>
      <c r="AY188" s="213" t="s">
        <v>156</v>
      </c>
      <c r="BK188" s="215">
        <f>BK189+BK191+BK206+BK208+BK211</f>
        <v>0</v>
      </c>
    </row>
    <row r="189" s="9" customFormat="1" ht="19.92" customHeight="1">
      <c r="B189" s="206"/>
      <c r="C189" s="207"/>
      <c r="D189" s="216" t="s">
        <v>128</v>
      </c>
      <c r="E189" s="216"/>
      <c r="F189" s="216"/>
      <c r="G189" s="216"/>
      <c r="H189" s="216"/>
      <c r="I189" s="216"/>
      <c r="J189" s="216"/>
      <c r="K189" s="216"/>
      <c r="L189" s="216"/>
      <c r="M189" s="216"/>
      <c r="N189" s="217">
        <f>BK189</f>
        <v>0</v>
      </c>
      <c r="O189" s="218"/>
      <c r="P189" s="218"/>
      <c r="Q189" s="218"/>
      <c r="R189" s="209"/>
      <c r="T189" s="210"/>
      <c r="U189" s="207"/>
      <c r="V189" s="207"/>
      <c r="W189" s="211">
        <f>W190</f>
        <v>0</v>
      </c>
      <c r="X189" s="207"/>
      <c r="Y189" s="211">
        <f>Y190</f>
        <v>0</v>
      </c>
      <c r="Z189" s="207"/>
      <c r="AA189" s="212">
        <f>AA190</f>
        <v>0</v>
      </c>
      <c r="AR189" s="213" t="s">
        <v>90</v>
      </c>
      <c r="AT189" s="214" t="s">
        <v>80</v>
      </c>
      <c r="AU189" s="214" t="s">
        <v>87</v>
      </c>
      <c r="AY189" s="213" t="s">
        <v>156</v>
      </c>
      <c r="BK189" s="215">
        <f>BK190</f>
        <v>0</v>
      </c>
    </row>
    <row r="190" s="1" customFormat="1" ht="25.5" customHeight="1">
      <c r="B190" s="46"/>
      <c r="C190" s="219" t="s">
        <v>315</v>
      </c>
      <c r="D190" s="219" t="s">
        <v>157</v>
      </c>
      <c r="E190" s="220" t="s">
        <v>316</v>
      </c>
      <c r="F190" s="221" t="s">
        <v>317</v>
      </c>
      <c r="G190" s="221"/>
      <c r="H190" s="221"/>
      <c r="I190" s="221"/>
      <c r="J190" s="222" t="s">
        <v>318</v>
      </c>
      <c r="K190" s="223">
        <v>1</v>
      </c>
      <c r="L190" s="224">
        <v>0</v>
      </c>
      <c r="M190" s="225"/>
      <c r="N190" s="226">
        <f>ROUND(L190*K190,2)</f>
        <v>0</v>
      </c>
      <c r="O190" s="226"/>
      <c r="P190" s="226"/>
      <c r="Q190" s="226"/>
      <c r="R190" s="48"/>
      <c r="T190" s="227" t="s">
        <v>22</v>
      </c>
      <c r="U190" s="56" t="s">
        <v>46</v>
      </c>
      <c r="V190" s="47"/>
      <c r="W190" s="228">
        <f>V190*K190</f>
        <v>0</v>
      </c>
      <c r="X190" s="228">
        <v>0</v>
      </c>
      <c r="Y190" s="228">
        <f>X190*K190</f>
        <v>0</v>
      </c>
      <c r="Z190" s="228">
        <v>0</v>
      </c>
      <c r="AA190" s="229">
        <f>Z190*K190</f>
        <v>0</v>
      </c>
      <c r="AR190" s="22" t="s">
        <v>227</v>
      </c>
      <c r="AT190" s="22" t="s">
        <v>157</v>
      </c>
      <c r="AU190" s="22" t="s">
        <v>90</v>
      </c>
      <c r="AY190" s="22" t="s">
        <v>156</v>
      </c>
      <c r="BE190" s="142">
        <f>IF(U190="základní",N190,0)</f>
        <v>0</v>
      </c>
      <c r="BF190" s="142">
        <f>IF(U190="snížená",N190,0)</f>
        <v>0</v>
      </c>
      <c r="BG190" s="142">
        <f>IF(U190="zákl. přenesená",N190,0)</f>
        <v>0</v>
      </c>
      <c r="BH190" s="142">
        <f>IF(U190="sníž. přenesená",N190,0)</f>
        <v>0</v>
      </c>
      <c r="BI190" s="142">
        <f>IF(U190="nulová",N190,0)</f>
        <v>0</v>
      </c>
      <c r="BJ190" s="22" t="s">
        <v>87</v>
      </c>
      <c r="BK190" s="142">
        <f>ROUND(L190*K190,2)</f>
        <v>0</v>
      </c>
      <c r="BL190" s="22" t="s">
        <v>227</v>
      </c>
      <c r="BM190" s="22" t="s">
        <v>319</v>
      </c>
    </row>
    <row r="191" s="9" customFormat="1" ht="29.88" customHeight="1">
      <c r="B191" s="206"/>
      <c r="C191" s="207"/>
      <c r="D191" s="216" t="s">
        <v>129</v>
      </c>
      <c r="E191" s="216"/>
      <c r="F191" s="216"/>
      <c r="G191" s="216"/>
      <c r="H191" s="216"/>
      <c r="I191" s="216"/>
      <c r="J191" s="216"/>
      <c r="K191" s="216"/>
      <c r="L191" s="216"/>
      <c r="M191" s="216"/>
      <c r="N191" s="248">
        <f>BK191</f>
        <v>0</v>
      </c>
      <c r="O191" s="249"/>
      <c r="P191" s="249"/>
      <c r="Q191" s="249"/>
      <c r="R191" s="209"/>
      <c r="T191" s="210"/>
      <c r="U191" s="207"/>
      <c r="V191" s="207"/>
      <c r="W191" s="211">
        <f>SUM(W192:W205)</f>
        <v>0</v>
      </c>
      <c r="X191" s="207"/>
      <c r="Y191" s="211">
        <f>SUM(Y192:Y205)</f>
        <v>0.78913119999999992</v>
      </c>
      <c r="Z191" s="207"/>
      <c r="AA191" s="212">
        <f>SUM(AA192:AA205)</f>
        <v>0.59531259999999997</v>
      </c>
      <c r="AR191" s="213" t="s">
        <v>90</v>
      </c>
      <c r="AT191" s="214" t="s">
        <v>80</v>
      </c>
      <c r="AU191" s="214" t="s">
        <v>87</v>
      </c>
      <c r="AY191" s="213" t="s">
        <v>156</v>
      </c>
      <c r="BK191" s="215">
        <f>SUM(BK192:BK205)</f>
        <v>0</v>
      </c>
    </row>
    <row r="192" s="1" customFormat="1" ht="16.5" customHeight="1">
      <c r="B192" s="46"/>
      <c r="C192" s="219" t="s">
        <v>320</v>
      </c>
      <c r="D192" s="219" t="s">
        <v>157</v>
      </c>
      <c r="E192" s="220" t="s">
        <v>321</v>
      </c>
      <c r="F192" s="221" t="s">
        <v>322</v>
      </c>
      <c r="G192" s="221"/>
      <c r="H192" s="221"/>
      <c r="I192" s="221"/>
      <c r="J192" s="222" t="s">
        <v>225</v>
      </c>
      <c r="K192" s="223">
        <v>100.48</v>
      </c>
      <c r="L192" s="224">
        <v>0</v>
      </c>
      <c r="M192" s="225"/>
      <c r="N192" s="226">
        <f>ROUND(L192*K192,2)</f>
        <v>0</v>
      </c>
      <c r="O192" s="226"/>
      <c r="P192" s="226"/>
      <c r="Q192" s="226"/>
      <c r="R192" s="48"/>
      <c r="T192" s="227" t="s">
        <v>22</v>
      </c>
      <c r="U192" s="56" t="s">
        <v>46</v>
      </c>
      <c r="V192" s="47"/>
      <c r="W192" s="228">
        <f>V192*K192</f>
        <v>0</v>
      </c>
      <c r="X192" s="228">
        <v>0</v>
      </c>
      <c r="Y192" s="228">
        <f>X192*K192</f>
        <v>0</v>
      </c>
      <c r="Z192" s="228">
        <v>0.00167</v>
      </c>
      <c r="AA192" s="229">
        <f>Z192*K192</f>
        <v>0.16780160000000002</v>
      </c>
      <c r="AR192" s="22" t="s">
        <v>227</v>
      </c>
      <c r="AT192" s="22" t="s">
        <v>157</v>
      </c>
      <c r="AU192" s="22" t="s">
        <v>90</v>
      </c>
      <c r="AY192" s="22" t="s">
        <v>156</v>
      </c>
      <c r="BE192" s="142">
        <f>IF(U192="základní",N192,0)</f>
        <v>0</v>
      </c>
      <c r="BF192" s="142">
        <f>IF(U192="snížená",N192,0)</f>
        <v>0</v>
      </c>
      <c r="BG192" s="142">
        <f>IF(U192="zákl. přenesená",N192,0)</f>
        <v>0</v>
      </c>
      <c r="BH192" s="142">
        <f>IF(U192="sníž. přenesená",N192,0)</f>
        <v>0</v>
      </c>
      <c r="BI192" s="142">
        <f>IF(U192="nulová",N192,0)</f>
        <v>0</v>
      </c>
      <c r="BJ192" s="22" t="s">
        <v>87</v>
      </c>
      <c r="BK192" s="142">
        <f>ROUND(L192*K192,2)</f>
        <v>0</v>
      </c>
      <c r="BL192" s="22" t="s">
        <v>227</v>
      </c>
      <c r="BM192" s="22" t="s">
        <v>323</v>
      </c>
    </row>
    <row r="193" s="10" customFormat="1" ht="16.5" customHeight="1">
      <c r="B193" s="230"/>
      <c r="C193" s="231"/>
      <c r="D193" s="231"/>
      <c r="E193" s="232" t="s">
        <v>22</v>
      </c>
      <c r="F193" s="233" t="s">
        <v>324</v>
      </c>
      <c r="G193" s="234"/>
      <c r="H193" s="234"/>
      <c r="I193" s="234"/>
      <c r="J193" s="231"/>
      <c r="K193" s="235">
        <v>100.48</v>
      </c>
      <c r="L193" s="231"/>
      <c r="M193" s="231"/>
      <c r="N193" s="231"/>
      <c r="O193" s="231"/>
      <c r="P193" s="231"/>
      <c r="Q193" s="231"/>
      <c r="R193" s="236"/>
      <c r="T193" s="237"/>
      <c r="U193" s="231"/>
      <c r="V193" s="231"/>
      <c r="W193" s="231"/>
      <c r="X193" s="231"/>
      <c r="Y193" s="231"/>
      <c r="Z193" s="231"/>
      <c r="AA193" s="238"/>
      <c r="AT193" s="239" t="s">
        <v>164</v>
      </c>
      <c r="AU193" s="239" t="s">
        <v>90</v>
      </c>
      <c r="AV193" s="10" t="s">
        <v>90</v>
      </c>
      <c r="AW193" s="10" t="s">
        <v>38</v>
      </c>
      <c r="AX193" s="10" t="s">
        <v>87</v>
      </c>
      <c r="AY193" s="239" t="s">
        <v>156</v>
      </c>
    </row>
    <row r="194" s="1" customFormat="1" ht="25.5" customHeight="1">
      <c r="B194" s="46"/>
      <c r="C194" s="219" t="s">
        <v>325</v>
      </c>
      <c r="D194" s="219" t="s">
        <v>157</v>
      </c>
      <c r="E194" s="220" t="s">
        <v>326</v>
      </c>
      <c r="F194" s="221" t="s">
        <v>327</v>
      </c>
      <c r="G194" s="221"/>
      <c r="H194" s="221"/>
      <c r="I194" s="221"/>
      <c r="J194" s="222" t="s">
        <v>225</v>
      </c>
      <c r="K194" s="223">
        <v>85.700000000000003</v>
      </c>
      <c r="L194" s="224">
        <v>0</v>
      </c>
      <c r="M194" s="225"/>
      <c r="N194" s="226">
        <f>ROUND(L194*K194,2)</f>
        <v>0</v>
      </c>
      <c r="O194" s="226"/>
      <c r="P194" s="226"/>
      <c r="Q194" s="226"/>
      <c r="R194" s="48"/>
      <c r="T194" s="227" t="s">
        <v>22</v>
      </c>
      <c r="U194" s="56" t="s">
        <v>46</v>
      </c>
      <c r="V194" s="47"/>
      <c r="W194" s="228">
        <f>V194*K194</f>
        <v>0</v>
      </c>
      <c r="X194" s="228">
        <v>0</v>
      </c>
      <c r="Y194" s="228">
        <f>X194*K194</f>
        <v>0</v>
      </c>
      <c r="Z194" s="228">
        <v>0.0022300000000000002</v>
      </c>
      <c r="AA194" s="229">
        <f>Z194*K194</f>
        <v>0.19111100000000003</v>
      </c>
      <c r="AR194" s="22" t="s">
        <v>227</v>
      </c>
      <c r="AT194" s="22" t="s">
        <v>157</v>
      </c>
      <c r="AU194" s="22" t="s">
        <v>90</v>
      </c>
      <c r="AY194" s="22" t="s">
        <v>156</v>
      </c>
      <c r="BE194" s="142">
        <f>IF(U194="základní",N194,0)</f>
        <v>0</v>
      </c>
      <c r="BF194" s="142">
        <f>IF(U194="snížená",N194,0)</f>
        <v>0</v>
      </c>
      <c r="BG194" s="142">
        <f>IF(U194="zákl. přenesená",N194,0)</f>
        <v>0</v>
      </c>
      <c r="BH194" s="142">
        <f>IF(U194="sníž. přenesená",N194,0)</f>
        <v>0</v>
      </c>
      <c r="BI194" s="142">
        <f>IF(U194="nulová",N194,0)</f>
        <v>0</v>
      </c>
      <c r="BJ194" s="22" t="s">
        <v>87</v>
      </c>
      <c r="BK194" s="142">
        <f>ROUND(L194*K194,2)</f>
        <v>0</v>
      </c>
      <c r="BL194" s="22" t="s">
        <v>227</v>
      </c>
      <c r="BM194" s="22" t="s">
        <v>328</v>
      </c>
    </row>
    <row r="195" s="10" customFormat="1" ht="16.5" customHeight="1">
      <c r="B195" s="230"/>
      <c r="C195" s="231"/>
      <c r="D195" s="231"/>
      <c r="E195" s="232" t="s">
        <v>22</v>
      </c>
      <c r="F195" s="233" t="s">
        <v>329</v>
      </c>
      <c r="G195" s="234"/>
      <c r="H195" s="234"/>
      <c r="I195" s="234"/>
      <c r="J195" s="231"/>
      <c r="K195" s="235">
        <v>85.700000000000003</v>
      </c>
      <c r="L195" s="231"/>
      <c r="M195" s="231"/>
      <c r="N195" s="231"/>
      <c r="O195" s="231"/>
      <c r="P195" s="231"/>
      <c r="Q195" s="231"/>
      <c r="R195" s="236"/>
      <c r="T195" s="237"/>
      <c r="U195" s="231"/>
      <c r="V195" s="231"/>
      <c r="W195" s="231"/>
      <c r="X195" s="231"/>
      <c r="Y195" s="231"/>
      <c r="Z195" s="231"/>
      <c r="AA195" s="238"/>
      <c r="AT195" s="239" t="s">
        <v>164</v>
      </c>
      <c r="AU195" s="239" t="s">
        <v>90</v>
      </c>
      <c r="AV195" s="10" t="s">
        <v>90</v>
      </c>
      <c r="AW195" s="10" t="s">
        <v>38</v>
      </c>
      <c r="AX195" s="10" t="s">
        <v>87</v>
      </c>
      <c r="AY195" s="239" t="s">
        <v>156</v>
      </c>
    </row>
    <row r="196" s="1" customFormat="1" ht="16.5" customHeight="1">
      <c r="B196" s="46"/>
      <c r="C196" s="219" t="s">
        <v>330</v>
      </c>
      <c r="D196" s="219" t="s">
        <v>157</v>
      </c>
      <c r="E196" s="220" t="s">
        <v>331</v>
      </c>
      <c r="F196" s="221" t="s">
        <v>332</v>
      </c>
      <c r="G196" s="221"/>
      <c r="H196" s="221"/>
      <c r="I196" s="221"/>
      <c r="J196" s="222" t="s">
        <v>225</v>
      </c>
      <c r="K196" s="223">
        <v>60</v>
      </c>
      <c r="L196" s="224">
        <v>0</v>
      </c>
      <c r="M196" s="225"/>
      <c r="N196" s="226">
        <f>ROUND(L196*K196,2)</f>
        <v>0</v>
      </c>
      <c r="O196" s="226"/>
      <c r="P196" s="226"/>
      <c r="Q196" s="226"/>
      <c r="R196" s="48"/>
      <c r="T196" s="227" t="s">
        <v>22</v>
      </c>
      <c r="U196" s="56" t="s">
        <v>46</v>
      </c>
      <c r="V196" s="47"/>
      <c r="W196" s="228">
        <f>V196*K196</f>
        <v>0</v>
      </c>
      <c r="X196" s="228">
        <v>0</v>
      </c>
      <c r="Y196" s="228">
        <f>X196*K196</f>
        <v>0</v>
      </c>
      <c r="Z196" s="228">
        <v>0.0039399999999999999</v>
      </c>
      <c r="AA196" s="229">
        <f>Z196*K196</f>
        <v>0.2364</v>
      </c>
      <c r="AR196" s="22" t="s">
        <v>227</v>
      </c>
      <c r="AT196" s="22" t="s">
        <v>157</v>
      </c>
      <c r="AU196" s="22" t="s">
        <v>90</v>
      </c>
      <c r="AY196" s="22" t="s">
        <v>156</v>
      </c>
      <c r="BE196" s="142">
        <f>IF(U196="základní",N196,0)</f>
        <v>0</v>
      </c>
      <c r="BF196" s="142">
        <f>IF(U196="snížená",N196,0)</f>
        <v>0</v>
      </c>
      <c r="BG196" s="142">
        <f>IF(U196="zákl. přenesená",N196,0)</f>
        <v>0</v>
      </c>
      <c r="BH196" s="142">
        <f>IF(U196="sníž. přenesená",N196,0)</f>
        <v>0</v>
      </c>
      <c r="BI196" s="142">
        <f>IF(U196="nulová",N196,0)</f>
        <v>0</v>
      </c>
      <c r="BJ196" s="22" t="s">
        <v>87</v>
      </c>
      <c r="BK196" s="142">
        <f>ROUND(L196*K196,2)</f>
        <v>0</v>
      </c>
      <c r="BL196" s="22" t="s">
        <v>227</v>
      </c>
      <c r="BM196" s="22" t="s">
        <v>333</v>
      </c>
    </row>
    <row r="197" s="10" customFormat="1" ht="16.5" customHeight="1">
      <c r="B197" s="230"/>
      <c r="C197" s="231"/>
      <c r="D197" s="231"/>
      <c r="E197" s="232" t="s">
        <v>22</v>
      </c>
      <c r="F197" s="233" t="s">
        <v>334</v>
      </c>
      <c r="G197" s="234"/>
      <c r="H197" s="234"/>
      <c r="I197" s="234"/>
      <c r="J197" s="231"/>
      <c r="K197" s="235">
        <v>60</v>
      </c>
      <c r="L197" s="231"/>
      <c r="M197" s="231"/>
      <c r="N197" s="231"/>
      <c r="O197" s="231"/>
      <c r="P197" s="231"/>
      <c r="Q197" s="231"/>
      <c r="R197" s="236"/>
      <c r="T197" s="237"/>
      <c r="U197" s="231"/>
      <c r="V197" s="231"/>
      <c r="W197" s="231"/>
      <c r="X197" s="231"/>
      <c r="Y197" s="231"/>
      <c r="Z197" s="231"/>
      <c r="AA197" s="238"/>
      <c r="AT197" s="239" t="s">
        <v>164</v>
      </c>
      <c r="AU197" s="239" t="s">
        <v>90</v>
      </c>
      <c r="AV197" s="10" t="s">
        <v>90</v>
      </c>
      <c r="AW197" s="10" t="s">
        <v>38</v>
      </c>
      <c r="AX197" s="10" t="s">
        <v>87</v>
      </c>
      <c r="AY197" s="239" t="s">
        <v>156</v>
      </c>
    </row>
    <row r="198" s="1" customFormat="1" ht="25.5" customHeight="1">
      <c r="B198" s="46"/>
      <c r="C198" s="219" t="s">
        <v>335</v>
      </c>
      <c r="D198" s="219" t="s">
        <v>157</v>
      </c>
      <c r="E198" s="220" t="s">
        <v>336</v>
      </c>
      <c r="F198" s="221" t="s">
        <v>337</v>
      </c>
      <c r="G198" s="221"/>
      <c r="H198" s="221"/>
      <c r="I198" s="221"/>
      <c r="J198" s="222" t="s">
        <v>225</v>
      </c>
      <c r="K198" s="223">
        <v>100.48</v>
      </c>
      <c r="L198" s="224">
        <v>0</v>
      </c>
      <c r="M198" s="225"/>
      <c r="N198" s="226">
        <f>ROUND(L198*K198,2)</f>
        <v>0</v>
      </c>
      <c r="O198" s="226"/>
      <c r="P198" s="226"/>
      <c r="Q198" s="226"/>
      <c r="R198" s="48"/>
      <c r="T198" s="227" t="s">
        <v>22</v>
      </c>
      <c r="U198" s="56" t="s">
        <v>46</v>
      </c>
      <c r="V198" s="47"/>
      <c r="W198" s="228">
        <f>V198*K198</f>
        <v>0</v>
      </c>
      <c r="X198" s="228">
        <v>0.00093999999999999997</v>
      </c>
      <c r="Y198" s="228">
        <f>X198*K198</f>
        <v>0.094451199999999999</v>
      </c>
      <c r="Z198" s="228">
        <v>0</v>
      </c>
      <c r="AA198" s="229">
        <f>Z198*K198</f>
        <v>0</v>
      </c>
      <c r="AR198" s="22" t="s">
        <v>227</v>
      </c>
      <c r="AT198" s="22" t="s">
        <v>157</v>
      </c>
      <c r="AU198" s="22" t="s">
        <v>90</v>
      </c>
      <c r="AY198" s="22" t="s">
        <v>156</v>
      </c>
      <c r="BE198" s="142">
        <f>IF(U198="základní",N198,0)</f>
        <v>0</v>
      </c>
      <c r="BF198" s="142">
        <f>IF(U198="snížená",N198,0)</f>
        <v>0</v>
      </c>
      <c r="BG198" s="142">
        <f>IF(U198="zákl. přenesená",N198,0)</f>
        <v>0</v>
      </c>
      <c r="BH198" s="142">
        <f>IF(U198="sníž. přenesená",N198,0)</f>
        <v>0</v>
      </c>
      <c r="BI198" s="142">
        <f>IF(U198="nulová",N198,0)</f>
        <v>0</v>
      </c>
      <c r="BJ198" s="22" t="s">
        <v>87</v>
      </c>
      <c r="BK198" s="142">
        <f>ROUND(L198*K198,2)</f>
        <v>0</v>
      </c>
      <c r="BL198" s="22" t="s">
        <v>227</v>
      </c>
      <c r="BM198" s="22" t="s">
        <v>338</v>
      </c>
    </row>
    <row r="199" s="10" customFormat="1" ht="16.5" customHeight="1">
      <c r="B199" s="230"/>
      <c r="C199" s="231"/>
      <c r="D199" s="231"/>
      <c r="E199" s="232" t="s">
        <v>22</v>
      </c>
      <c r="F199" s="233" t="s">
        <v>339</v>
      </c>
      <c r="G199" s="234"/>
      <c r="H199" s="234"/>
      <c r="I199" s="234"/>
      <c r="J199" s="231"/>
      <c r="K199" s="235">
        <v>100.48</v>
      </c>
      <c r="L199" s="231"/>
      <c r="M199" s="231"/>
      <c r="N199" s="231"/>
      <c r="O199" s="231"/>
      <c r="P199" s="231"/>
      <c r="Q199" s="231"/>
      <c r="R199" s="236"/>
      <c r="T199" s="237"/>
      <c r="U199" s="231"/>
      <c r="V199" s="231"/>
      <c r="W199" s="231"/>
      <c r="X199" s="231"/>
      <c r="Y199" s="231"/>
      <c r="Z199" s="231"/>
      <c r="AA199" s="238"/>
      <c r="AT199" s="239" t="s">
        <v>164</v>
      </c>
      <c r="AU199" s="239" t="s">
        <v>90</v>
      </c>
      <c r="AV199" s="10" t="s">
        <v>90</v>
      </c>
      <c r="AW199" s="10" t="s">
        <v>38</v>
      </c>
      <c r="AX199" s="10" t="s">
        <v>87</v>
      </c>
      <c r="AY199" s="239" t="s">
        <v>156</v>
      </c>
    </row>
    <row r="200" s="1" customFormat="1" ht="25.5" customHeight="1">
      <c r="B200" s="46"/>
      <c r="C200" s="219" t="s">
        <v>340</v>
      </c>
      <c r="D200" s="219" t="s">
        <v>157</v>
      </c>
      <c r="E200" s="220" t="s">
        <v>341</v>
      </c>
      <c r="F200" s="221" t="s">
        <v>342</v>
      </c>
      <c r="G200" s="221"/>
      <c r="H200" s="221"/>
      <c r="I200" s="221"/>
      <c r="J200" s="222" t="s">
        <v>225</v>
      </c>
      <c r="K200" s="223">
        <v>87</v>
      </c>
      <c r="L200" s="224">
        <v>0</v>
      </c>
      <c r="M200" s="225"/>
      <c r="N200" s="226">
        <f>ROUND(L200*K200,2)</f>
        <v>0</v>
      </c>
      <c r="O200" s="226"/>
      <c r="P200" s="226"/>
      <c r="Q200" s="226"/>
      <c r="R200" s="48"/>
      <c r="T200" s="227" t="s">
        <v>22</v>
      </c>
      <c r="U200" s="56" t="s">
        <v>46</v>
      </c>
      <c r="V200" s="47"/>
      <c r="W200" s="228">
        <f>V200*K200</f>
        <v>0</v>
      </c>
      <c r="X200" s="228">
        <v>0.00093999999999999997</v>
      </c>
      <c r="Y200" s="228">
        <f>X200*K200</f>
        <v>0.081779999999999992</v>
      </c>
      <c r="Z200" s="228">
        <v>0</v>
      </c>
      <c r="AA200" s="229">
        <f>Z200*K200</f>
        <v>0</v>
      </c>
      <c r="AR200" s="22" t="s">
        <v>227</v>
      </c>
      <c r="AT200" s="22" t="s">
        <v>157</v>
      </c>
      <c r="AU200" s="22" t="s">
        <v>90</v>
      </c>
      <c r="AY200" s="22" t="s">
        <v>156</v>
      </c>
      <c r="BE200" s="142">
        <f>IF(U200="základní",N200,0)</f>
        <v>0</v>
      </c>
      <c r="BF200" s="142">
        <f>IF(U200="snížená",N200,0)</f>
        <v>0</v>
      </c>
      <c r="BG200" s="142">
        <f>IF(U200="zákl. přenesená",N200,0)</f>
        <v>0</v>
      </c>
      <c r="BH200" s="142">
        <f>IF(U200="sníž. přenesená",N200,0)</f>
        <v>0</v>
      </c>
      <c r="BI200" s="142">
        <f>IF(U200="nulová",N200,0)</f>
        <v>0</v>
      </c>
      <c r="BJ200" s="22" t="s">
        <v>87</v>
      </c>
      <c r="BK200" s="142">
        <f>ROUND(L200*K200,2)</f>
        <v>0</v>
      </c>
      <c r="BL200" s="22" t="s">
        <v>227</v>
      </c>
      <c r="BM200" s="22" t="s">
        <v>343</v>
      </c>
    </row>
    <row r="201" s="1" customFormat="1" ht="38.25" customHeight="1">
      <c r="B201" s="46"/>
      <c r="C201" s="219" t="s">
        <v>344</v>
      </c>
      <c r="D201" s="219" t="s">
        <v>157</v>
      </c>
      <c r="E201" s="220" t="s">
        <v>345</v>
      </c>
      <c r="F201" s="221" t="s">
        <v>346</v>
      </c>
      <c r="G201" s="221"/>
      <c r="H201" s="221"/>
      <c r="I201" s="221"/>
      <c r="J201" s="222" t="s">
        <v>225</v>
      </c>
      <c r="K201" s="223">
        <v>10</v>
      </c>
      <c r="L201" s="224">
        <v>0</v>
      </c>
      <c r="M201" s="225"/>
      <c r="N201" s="226">
        <f>ROUND(L201*K201,2)</f>
        <v>0</v>
      </c>
      <c r="O201" s="226"/>
      <c r="P201" s="226"/>
      <c r="Q201" s="226"/>
      <c r="R201" s="48"/>
      <c r="T201" s="227" t="s">
        <v>22</v>
      </c>
      <c r="U201" s="56" t="s">
        <v>46</v>
      </c>
      <c r="V201" s="47"/>
      <c r="W201" s="228">
        <f>V201*K201</f>
        <v>0</v>
      </c>
      <c r="X201" s="228">
        <v>0.0059199999999999999</v>
      </c>
      <c r="Y201" s="228">
        <f>X201*K201</f>
        <v>0.059200000000000003</v>
      </c>
      <c r="Z201" s="228">
        <v>0</v>
      </c>
      <c r="AA201" s="229">
        <f>Z201*K201</f>
        <v>0</v>
      </c>
      <c r="AR201" s="22" t="s">
        <v>227</v>
      </c>
      <c r="AT201" s="22" t="s">
        <v>157</v>
      </c>
      <c r="AU201" s="22" t="s">
        <v>90</v>
      </c>
      <c r="AY201" s="22" t="s">
        <v>156</v>
      </c>
      <c r="BE201" s="142">
        <f>IF(U201="základní",N201,0)</f>
        <v>0</v>
      </c>
      <c r="BF201" s="142">
        <f>IF(U201="snížená",N201,0)</f>
        <v>0</v>
      </c>
      <c r="BG201" s="142">
        <f>IF(U201="zákl. přenesená",N201,0)</f>
        <v>0</v>
      </c>
      <c r="BH201" s="142">
        <f>IF(U201="sníž. přenesená",N201,0)</f>
        <v>0</v>
      </c>
      <c r="BI201" s="142">
        <f>IF(U201="nulová",N201,0)</f>
        <v>0</v>
      </c>
      <c r="BJ201" s="22" t="s">
        <v>87</v>
      </c>
      <c r="BK201" s="142">
        <f>ROUND(L201*K201,2)</f>
        <v>0</v>
      </c>
      <c r="BL201" s="22" t="s">
        <v>227</v>
      </c>
      <c r="BM201" s="22" t="s">
        <v>347</v>
      </c>
    </row>
    <row r="202" s="1" customFormat="1" ht="38.25" customHeight="1">
      <c r="B202" s="46"/>
      <c r="C202" s="219" t="s">
        <v>348</v>
      </c>
      <c r="D202" s="219" t="s">
        <v>157</v>
      </c>
      <c r="E202" s="220" t="s">
        <v>349</v>
      </c>
      <c r="F202" s="221" t="s">
        <v>350</v>
      </c>
      <c r="G202" s="221"/>
      <c r="H202" s="221"/>
      <c r="I202" s="221"/>
      <c r="J202" s="222" t="s">
        <v>200</v>
      </c>
      <c r="K202" s="223">
        <v>10</v>
      </c>
      <c r="L202" s="224">
        <v>0</v>
      </c>
      <c r="M202" s="225"/>
      <c r="N202" s="226">
        <f>ROUND(L202*K202,2)</f>
        <v>0</v>
      </c>
      <c r="O202" s="226"/>
      <c r="P202" s="226"/>
      <c r="Q202" s="226"/>
      <c r="R202" s="48"/>
      <c r="T202" s="227" t="s">
        <v>22</v>
      </c>
      <c r="U202" s="56" t="s">
        <v>46</v>
      </c>
      <c r="V202" s="47"/>
      <c r="W202" s="228">
        <f>V202*K202</f>
        <v>0</v>
      </c>
      <c r="X202" s="228">
        <v>0.00029</v>
      </c>
      <c r="Y202" s="228">
        <f>X202*K202</f>
        <v>0.0028999999999999998</v>
      </c>
      <c r="Z202" s="228">
        <v>0</v>
      </c>
      <c r="AA202" s="229">
        <f>Z202*K202</f>
        <v>0</v>
      </c>
      <c r="AR202" s="22" t="s">
        <v>227</v>
      </c>
      <c r="AT202" s="22" t="s">
        <v>157</v>
      </c>
      <c r="AU202" s="22" t="s">
        <v>90</v>
      </c>
      <c r="AY202" s="22" t="s">
        <v>156</v>
      </c>
      <c r="BE202" s="142">
        <f>IF(U202="základní",N202,0)</f>
        <v>0</v>
      </c>
      <c r="BF202" s="142">
        <f>IF(U202="snížená",N202,0)</f>
        <v>0</v>
      </c>
      <c r="BG202" s="142">
        <f>IF(U202="zákl. přenesená",N202,0)</f>
        <v>0</v>
      </c>
      <c r="BH202" s="142">
        <f>IF(U202="sníž. přenesená",N202,0)</f>
        <v>0</v>
      </c>
      <c r="BI202" s="142">
        <f>IF(U202="nulová",N202,0)</f>
        <v>0</v>
      </c>
      <c r="BJ202" s="22" t="s">
        <v>87</v>
      </c>
      <c r="BK202" s="142">
        <f>ROUND(L202*K202,2)</f>
        <v>0</v>
      </c>
      <c r="BL202" s="22" t="s">
        <v>227</v>
      </c>
      <c r="BM202" s="22" t="s">
        <v>351</v>
      </c>
    </row>
    <row r="203" s="1" customFormat="1" ht="25.5" customHeight="1">
      <c r="B203" s="46"/>
      <c r="C203" s="219" t="s">
        <v>352</v>
      </c>
      <c r="D203" s="219" t="s">
        <v>157</v>
      </c>
      <c r="E203" s="220" t="s">
        <v>353</v>
      </c>
      <c r="F203" s="221" t="s">
        <v>354</v>
      </c>
      <c r="G203" s="221"/>
      <c r="H203" s="221"/>
      <c r="I203" s="221"/>
      <c r="J203" s="222" t="s">
        <v>225</v>
      </c>
      <c r="K203" s="223">
        <v>60</v>
      </c>
      <c r="L203" s="224">
        <v>0</v>
      </c>
      <c r="M203" s="225"/>
      <c r="N203" s="226">
        <f>ROUND(L203*K203,2)</f>
        <v>0</v>
      </c>
      <c r="O203" s="226"/>
      <c r="P203" s="226"/>
      <c r="Q203" s="226"/>
      <c r="R203" s="48"/>
      <c r="T203" s="227" t="s">
        <v>22</v>
      </c>
      <c r="U203" s="56" t="s">
        <v>46</v>
      </c>
      <c r="V203" s="47"/>
      <c r="W203" s="228">
        <f>V203*K203</f>
        <v>0</v>
      </c>
      <c r="X203" s="228">
        <v>0.00108</v>
      </c>
      <c r="Y203" s="228">
        <f>X203*K203</f>
        <v>0.064799999999999996</v>
      </c>
      <c r="Z203" s="228">
        <v>0</v>
      </c>
      <c r="AA203" s="229">
        <f>Z203*K203</f>
        <v>0</v>
      </c>
      <c r="AR203" s="22" t="s">
        <v>227</v>
      </c>
      <c r="AT203" s="22" t="s">
        <v>157</v>
      </c>
      <c r="AU203" s="22" t="s">
        <v>90</v>
      </c>
      <c r="AY203" s="22" t="s">
        <v>156</v>
      </c>
      <c r="BE203" s="142">
        <f>IF(U203="základní",N203,0)</f>
        <v>0</v>
      </c>
      <c r="BF203" s="142">
        <f>IF(U203="snížená",N203,0)</f>
        <v>0</v>
      </c>
      <c r="BG203" s="142">
        <f>IF(U203="zákl. přenesená",N203,0)</f>
        <v>0</v>
      </c>
      <c r="BH203" s="142">
        <f>IF(U203="sníž. přenesená",N203,0)</f>
        <v>0</v>
      </c>
      <c r="BI203" s="142">
        <f>IF(U203="nulová",N203,0)</f>
        <v>0</v>
      </c>
      <c r="BJ203" s="22" t="s">
        <v>87</v>
      </c>
      <c r="BK203" s="142">
        <f>ROUND(L203*K203,2)</f>
        <v>0</v>
      </c>
      <c r="BL203" s="22" t="s">
        <v>227</v>
      </c>
      <c r="BM203" s="22" t="s">
        <v>355</v>
      </c>
    </row>
    <row r="204" s="1" customFormat="1" ht="25.5" customHeight="1">
      <c r="B204" s="46"/>
      <c r="C204" s="219" t="s">
        <v>356</v>
      </c>
      <c r="D204" s="219" t="s">
        <v>157</v>
      </c>
      <c r="E204" s="220" t="s">
        <v>357</v>
      </c>
      <c r="F204" s="221" t="s">
        <v>358</v>
      </c>
      <c r="G204" s="221"/>
      <c r="H204" s="221"/>
      <c r="I204" s="221"/>
      <c r="J204" s="222" t="s">
        <v>225</v>
      </c>
      <c r="K204" s="223">
        <v>450</v>
      </c>
      <c r="L204" s="224">
        <v>0</v>
      </c>
      <c r="M204" s="225"/>
      <c r="N204" s="226">
        <f>ROUND(L204*K204,2)</f>
        <v>0</v>
      </c>
      <c r="O204" s="226"/>
      <c r="P204" s="226"/>
      <c r="Q204" s="226"/>
      <c r="R204" s="48"/>
      <c r="T204" s="227" t="s">
        <v>22</v>
      </c>
      <c r="U204" s="56" t="s">
        <v>46</v>
      </c>
      <c r="V204" s="47"/>
      <c r="W204" s="228">
        <f>V204*K204</f>
        <v>0</v>
      </c>
      <c r="X204" s="228">
        <v>0.00108</v>
      </c>
      <c r="Y204" s="228">
        <f>X204*K204</f>
        <v>0.48599999999999999</v>
      </c>
      <c r="Z204" s="228">
        <v>0</v>
      </c>
      <c r="AA204" s="229">
        <f>Z204*K204</f>
        <v>0</v>
      </c>
      <c r="AR204" s="22" t="s">
        <v>227</v>
      </c>
      <c r="AT204" s="22" t="s">
        <v>157</v>
      </c>
      <c r="AU204" s="22" t="s">
        <v>90</v>
      </c>
      <c r="AY204" s="22" t="s">
        <v>156</v>
      </c>
      <c r="BE204" s="142">
        <f>IF(U204="základní",N204,0)</f>
        <v>0</v>
      </c>
      <c r="BF204" s="142">
        <f>IF(U204="snížená",N204,0)</f>
        <v>0</v>
      </c>
      <c r="BG204" s="142">
        <f>IF(U204="zákl. přenesená",N204,0)</f>
        <v>0</v>
      </c>
      <c r="BH204" s="142">
        <f>IF(U204="sníž. přenesená",N204,0)</f>
        <v>0</v>
      </c>
      <c r="BI204" s="142">
        <f>IF(U204="nulová",N204,0)</f>
        <v>0</v>
      </c>
      <c r="BJ204" s="22" t="s">
        <v>87</v>
      </c>
      <c r="BK204" s="142">
        <f>ROUND(L204*K204,2)</f>
        <v>0</v>
      </c>
      <c r="BL204" s="22" t="s">
        <v>227</v>
      </c>
      <c r="BM204" s="22" t="s">
        <v>359</v>
      </c>
    </row>
    <row r="205" s="1" customFormat="1" ht="25.5" customHeight="1">
      <c r="B205" s="46"/>
      <c r="C205" s="219" t="s">
        <v>360</v>
      </c>
      <c r="D205" s="219" t="s">
        <v>157</v>
      </c>
      <c r="E205" s="220" t="s">
        <v>361</v>
      </c>
      <c r="F205" s="221" t="s">
        <v>362</v>
      </c>
      <c r="G205" s="221"/>
      <c r="H205" s="221"/>
      <c r="I205" s="221"/>
      <c r="J205" s="222" t="s">
        <v>363</v>
      </c>
      <c r="K205" s="252">
        <v>0</v>
      </c>
      <c r="L205" s="224">
        <v>0</v>
      </c>
      <c r="M205" s="225"/>
      <c r="N205" s="226">
        <f>ROUND(L205*K205,2)</f>
        <v>0</v>
      </c>
      <c r="O205" s="226"/>
      <c r="P205" s="226"/>
      <c r="Q205" s="226"/>
      <c r="R205" s="48"/>
      <c r="T205" s="227" t="s">
        <v>22</v>
      </c>
      <c r="U205" s="56" t="s">
        <v>46</v>
      </c>
      <c r="V205" s="47"/>
      <c r="W205" s="228">
        <f>V205*K205</f>
        <v>0</v>
      </c>
      <c r="X205" s="228">
        <v>0</v>
      </c>
      <c r="Y205" s="228">
        <f>X205*K205</f>
        <v>0</v>
      </c>
      <c r="Z205" s="228">
        <v>0</v>
      </c>
      <c r="AA205" s="229">
        <f>Z205*K205</f>
        <v>0</v>
      </c>
      <c r="AR205" s="22" t="s">
        <v>227</v>
      </c>
      <c r="AT205" s="22" t="s">
        <v>157</v>
      </c>
      <c r="AU205" s="22" t="s">
        <v>90</v>
      </c>
      <c r="AY205" s="22" t="s">
        <v>156</v>
      </c>
      <c r="BE205" s="142">
        <f>IF(U205="základní",N205,0)</f>
        <v>0</v>
      </c>
      <c r="BF205" s="142">
        <f>IF(U205="snížená",N205,0)</f>
        <v>0</v>
      </c>
      <c r="BG205" s="142">
        <f>IF(U205="zákl. přenesená",N205,0)</f>
        <v>0</v>
      </c>
      <c r="BH205" s="142">
        <f>IF(U205="sníž. přenesená",N205,0)</f>
        <v>0</v>
      </c>
      <c r="BI205" s="142">
        <f>IF(U205="nulová",N205,0)</f>
        <v>0</v>
      </c>
      <c r="BJ205" s="22" t="s">
        <v>87</v>
      </c>
      <c r="BK205" s="142">
        <f>ROUND(L205*K205,2)</f>
        <v>0</v>
      </c>
      <c r="BL205" s="22" t="s">
        <v>227</v>
      </c>
      <c r="BM205" s="22" t="s">
        <v>364</v>
      </c>
    </row>
    <row r="206" s="9" customFormat="1" ht="29.88" customHeight="1">
      <c r="B206" s="206"/>
      <c r="C206" s="207"/>
      <c r="D206" s="216" t="s">
        <v>130</v>
      </c>
      <c r="E206" s="216"/>
      <c r="F206" s="216"/>
      <c r="G206" s="216"/>
      <c r="H206" s="216"/>
      <c r="I206" s="216"/>
      <c r="J206" s="216"/>
      <c r="K206" s="216"/>
      <c r="L206" s="216"/>
      <c r="M206" s="216"/>
      <c r="N206" s="248">
        <f>BK206</f>
        <v>0</v>
      </c>
      <c r="O206" s="249"/>
      <c r="P206" s="249"/>
      <c r="Q206" s="249"/>
      <c r="R206" s="209"/>
      <c r="T206" s="210"/>
      <c r="U206" s="207"/>
      <c r="V206" s="207"/>
      <c r="W206" s="211">
        <f>W207</f>
        <v>0</v>
      </c>
      <c r="X206" s="207"/>
      <c r="Y206" s="211">
        <f>Y207</f>
        <v>0</v>
      </c>
      <c r="Z206" s="207"/>
      <c r="AA206" s="212">
        <f>AA207</f>
        <v>0</v>
      </c>
      <c r="AR206" s="213" t="s">
        <v>90</v>
      </c>
      <c r="AT206" s="214" t="s">
        <v>80</v>
      </c>
      <c r="AU206" s="214" t="s">
        <v>87</v>
      </c>
      <c r="AY206" s="213" t="s">
        <v>156</v>
      </c>
      <c r="BK206" s="215">
        <f>BK207</f>
        <v>0</v>
      </c>
    </row>
    <row r="207" s="1" customFormat="1" ht="16.5" customHeight="1">
      <c r="B207" s="46"/>
      <c r="C207" s="219" t="s">
        <v>365</v>
      </c>
      <c r="D207" s="219" t="s">
        <v>157</v>
      </c>
      <c r="E207" s="220" t="s">
        <v>366</v>
      </c>
      <c r="F207" s="221" t="s">
        <v>367</v>
      </c>
      <c r="G207" s="221"/>
      <c r="H207" s="221"/>
      <c r="I207" s="221"/>
      <c r="J207" s="222" t="s">
        <v>200</v>
      </c>
      <c r="K207" s="223">
        <v>1</v>
      </c>
      <c r="L207" s="224">
        <v>0</v>
      </c>
      <c r="M207" s="225"/>
      <c r="N207" s="226">
        <f>ROUND(L207*K207,2)</f>
        <v>0</v>
      </c>
      <c r="O207" s="226"/>
      <c r="P207" s="226"/>
      <c r="Q207" s="226"/>
      <c r="R207" s="48"/>
      <c r="T207" s="227" t="s">
        <v>22</v>
      </c>
      <c r="U207" s="56" t="s">
        <v>46</v>
      </c>
      <c r="V207" s="47"/>
      <c r="W207" s="228">
        <f>V207*K207</f>
        <v>0</v>
      </c>
      <c r="X207" s="228">
        <v>0</v>
      </c>
      <c r="Y207" s="228">
        <f>X207*K207</f>
        <v>0</v>
      </c>
      <c r="Z207" s="228">
        <v>0</v>
      </c>
      <c r="AA207" s="229">
        <f>Z207*K207</f>
        <v>0</v>
      </c>
      <c r="AR207" s="22" t="s">
        <v>227</v>
      </c>
      <c r="AT207" s="22" t="s">
        <v>157</v>
      </c>
      <c r="AU207" s="22" t="s">
        <v>90</v>
      </c>
      <c r="AY207" s="22" t="s">
        <v>156</v>
      </c>
      <c r="BE207" s="142">
        <f>IF(U207="základní",N207,0)</f>
        <v>0</v>
      </c>
      <c r="BF207" s="142">
        <f>IF(U207="snížená",N207,0)</f>
        <v>0</v>
      </c>
      <c r="BG207" s="142">
        <f>IF(U207="zákl. přenesená",N207,0)</f>
        <v>0</v>
      </c>
      <c r="BH207" s="142">
        <f>IF(U207="sníž. přenesená",N207,0)</f>
        <v>0</v>
      </c>
      <c r="BI207" s="142">
        <f>IF(U207="nulová",N207,0)</f>
        <v>0</v>
      </c>
      <c r="BJ207" s="22" t="s">
        <v>87</v>
      </c>
      <c r="BK207" s="142">
        <f>ROUND(L207*K207,2)</f>
        <v>0</v>
      </c>
      <c r="BL207" s="22" t="s">
        <v>227</v>
      </c>
      <c r="BM207" s="22" t="s">
        <v>368</v>
      </c>
    </row>
    <row r="208" s="9" customFormat="1" ht="29.88" customHeight="1">
      <c r="B208" s="206"/>
      <c r="C208" s="207"/>
      <c r="D208" s="216" t="s">
        <v>131</v>
      </c>
      <c r="E208" s="216"/>
      <c r="F208" s="216"/>
      <c r="G208" s="216"/>
      <c r="H208" s="216"/>
      <c r="I208" s="216"/>
      <c r="J208" s="216"/>
      <c r="K208" s="216"/>
      <c r="L208" s="216"/>
      <c r="M208" s="216"/>
      <c r="N208" s="248">
        <f>BK208</f>
        <v>0</v>
      </c>
      <c r="O208" s="249"/>
      <c r="P208" s="249"/>
      <c r="Q208" s="249"/>
      <c r="R208" s="209"/>
      <c r="T208" s="210"/>
      <c r="U208" s="207"/>
      <c r="V208" s="207"/>
      <c r="W208" s="211">
        <f>SUM(W209:W210)</f>
        <v>0</v>
      </c>
      <c r="X208" s="207"/>
      <c r="Y208" s="211">
        <f>SUM(Y209:Y210)</f>
        <v>0.00073600000000000011</v>
      </c>
      <c r="Z208" s="207"/>
      <c r="AA208" s="212">
        <f>SUM(AA209:AA210)</f>
        <v>0</v>
      </c>
      <c r="AR208" s="213" t="s">
        <v>90</v>
      </c>
      <c r="AT208" s="214" t="s">
        <v>80</v>
      </c>
      <c r="AU208" s="214" t="s">
        <v>87</v>
      </c>
      <c r="AY208" s="213" t="s">
        <v>156</v>
      </c>
      <c r="BK208" s="215">
        <f>SUM(BK209:BK210)</f>
        <v>0</v>
      </c>
    </row>
    <row r="209" s="1" customFormat="1" ht="25.5" customHeight="1">
      <c r="B209" s="46"/>
      <c r="C209" s="219" t="s">
        <v>369</v>
      </c>
      <c r="D209" s="219" t="s">
        <v>157</v>
      </c>
      <c r="E209" s="220" t="s">
        <v>370</v>
      </c>
      <c r="F209" s="221" t="s">
        <v>371</v>
      </c>
      <c r="G209" s="221"/>
      <c r="H209" s="221"/>
      <c r="I209" s="221"/>
      <c r="J209" s="222" t="s">
        <v>179</v>
      </c>
      <c r="K209" s="223">
        <v>3.2000000000000002</v>
      </c>
      <c r="L209" s="224">
        <v>0</v>
      </c>
      <c r="M209" s="225"/>
      <c r="N209" s="226">
        <f>ROUND(L209*K209,2)</f>
        <v>0</v>
      </c>
      <c r="O209" s="226"/>
      <c r="P209" s="226"/>
      <c r="Q209" s="226"/>
      <c r="R209" s="48"/>
      <c r="T209" s="227" t="s">
        <v>22</v>
      </c>
      <c r="U209" s="56" t="s">
        <v>46</v>
      </c>
      <c r="V209" s="47"/>
      <c r="W209" s="228">
        <f>V209*K209</f>
        <v>0</v>
      </c>
      <c r="X209" s="228">
        <v>0.00023000000000000001</v>
      </c>
      <c r="Y209" s="228">
        <f>X209*K209</f>
        <v>0.00073600000000000011</v>
      </c>
      <c r="Z209" s="228">
        <v>0</v>
      </c>
      <c r="AA209" s="229">
        <f>Z209*K209</f>
        <v>0</v>
      </c>
      <c r="AR209" s="22" t="s">
        <v>227</v>
      </c>
      <c r="AT209" s="22" t="s">
        <v>157</v>
      </c>
      <c r="AU209" s="22" t="s">
        <v>90</v>
      </c>
      <c r="AY209" s="22" t="s">
        <v>156</v>
      </c>
      <c r="BE209" s="142">
        <f>IF(U209="základní",N209,0)</f>
        <v>0</v>
      </c>
      <c r="BF209" s="142">
        <f>IF(U209="snížená",N209,0)</f>
        <v>0</v>
      </c>
      <c r="BG209" s="142">
        <f>IF(U209="zákl. přenesená",N209,0)</f>
        <v>0</v>
      </c>
      <c r="BH209" s="142">
        <f>IF(U209="sníž. přenesená",N209,0)</f>
        <v>0</v>
      </c>
      <c r="BI209" s="142">
        <f>IF(U209="nulová",N209,0)</f>
        <v>0</v>
      </c>
      <c r="BJ209" s="22" t="s">
        <v>87</v>
      </c>
      <c r="BK209" s="142">
        <f>ROUND(L209*K209,2)</f>
        <v>0</v>
      </c>
      <c r="BL209" s="22" t="s">
        <v>227</v>
      </c>
      <c r="BM209" s="22" t="s">
        <v>372</v>
      </c>
    </row>
    <row r="210" s="10" customFormat="1" ht="16.5" customHeight="1">
      <c r="B210" s="230"/>
      <c r="C210" s="231"/>
      <c r="D210" s="231"/>
      <c r="E210" s="232" t="s">
        <v>22</v>
      </c>
      <c r="F210" s="233" t="s">
        <v>285</v>
      </c>
      <c r="G210" s="234"/>
      <c r="H210" s="234"/>
      <c r="I210" s="234"/>
      <c r="J210" s="231"/>
      <c r="K210" s="235">
        <v>3.2000000000000002</v>
      </c>
      <c r="L210" s="231"/>
      <c r="M210" s="231"/>
      <c r="N210" s="231"/>
      <c r="O210" s="231"/>
      <c r="P210" s="231"/>
      <c r="Q210" s="231"/>
      <c r="R210" s="236"/>
      <c r="T210" s="237"/>
      <c r="U210" s="231"/>
      <c r="V210" s="231"/>
      <c r="W210" s="231"/>
      <c r="X210" s="231"/>
      <c r="Y210" s="231"/>
      <c r="Z210" s="231"/>
      <c r="AA210" s="238"/>
      <c r="AT210" s="239" t="s">
        <v>164</v>
      </c>
      <c r="AU210" s="239" t="s">
        <v>90</v>
      </c>
      <c r="AV210" s="10" t="s">
        <v>90</v>
      </c>
      <c r="AW210" s="10" t="s">
        <v>38</v>
      </c>
      <c r="AX210" s="10" t="s">
        <v>87</v>
      </c>
      <c r="AY210" s="239" t="s">
        <v>156</v>
      </c>
    </row>
    <row r="211" s="9" customFormat="1" ht="29.88" customHeight="1">
      <c r="B211" s="206"/>
      <c r="C211" s="207"/>
      <c r="D211" s="216" t="s">
        <v>132</v>
      </c>
      <c r="E211" s="216"/>
      <c r="F211" s="216"/>
      <c r="G211" s="216"/>
      <c r="H211" s="216"/>
      <c r="I211" s="216"/>
      <c r="J211" s="216"/>
      <c r="K211" s="216"/>
      <c r="L211" s="216"/>
      <c r="M211" s="216"/>
      <c r="N211" s="217">
        <f>BK211</f>
        <v>0</v>
      </c>
      <c r="O211" s="218"/>
      <c r="P211" s="218"/>
      <c r="Q211" s="218"/>
      <c r="R211" s="209"/>
      <c r="T211" s="210"/>
      <c r="U211" s="207"/>
      <c r="V211" s="207"/>
      <c r="W211" s="211">
        <f>SUM(W212:W236)</f>
        <v>0</v>
      </c>
      <c r="X211" s="207"/>
      <c r="Y211" s="211">
        <f>SUM(Y212:Y236)</f>
        <v>0.54510999999999998</v>
      </c>
      <c r="Z211" s="207"/>
      <c r="AA211" s="212">
        <f>SUM(AA212:AA236)</f>
        <v>0</v>
      </c>
      <c r="AR211" s="213" t="s">
        <v>90</v>
      </c>
      <c r="AT211" s="214" t="s">
        <v>80</v>
      </c>
      <c r="AU211" s="214" t="s">
        <v>87</v>
      </c>
      <c r="AY211" s="213" t="s">
        <v>156</v>
      </c>
      <c r="BK211" s="215">
        <f>SUM(BK212:BK236)</f>
        <v>0</v>
      </c>
    </row>
    <row r="212" s="1" customFormat="1" ht="25.5" customHeight="1">
      <c r="B212" s="46"/>
      <c r="C212" s="219" t="s">
        <v>373</v>
      </c>
      <c r="D212" s="219" t="s">
        <v>157</v>
      </c>
      <c r="E212" s="220" t="s">
        <v>374</v>
      </c>
      <c r="F212" s="221" t="s">
        <v>375</v>
      </c>
      <c r="G212" s="221"/>
      <c r="H212" s="221"/>
      <c r="I212" s="221"/>
      <c r="J212" s="222" t="s">
        <v>179</v>
      </c>
      <c r="K212" s="223">
        <v>1</v>
      </c>
      <c r="L212" s="224">
        <v>0</v>
      </c>
      <c r="M212" s="225"/>
      <c r="N212" s="226">
        <f>ROUND(L212*K212,2)</f>
        <v>0</v>
      </c>
      <c r="O212" s="226"/>
      <c r="P212" s="226"/>
      <c r="Q212" s="226"/>
      <c r="R212" s="48"/>
      <c r="T212" s="227" t="s">
        <v>22</v>
      </c>
      <c r="U212" s="56" t="s">
        <v>46</v>
      </c>
      <c r="V212" s="47"/>
      <c r="W212" s="228">
        <f>V212*K212</f>
        <v>0</v>
      </c>
      <c r="X212" s="228">
        <v>6.9999999999999994E-05</v>
      </c>
      <c r="Y212" s="228">
        <f>X212*K212</f>
        <v>6.9999999999999994E-05</v>
      </c>
      <c r="Z212" s="228">
        <v>0</v>
      </c>
      <c r="AA212" s="229">
        <f>Z212*K212</f>
        <v>0</v>
      </c>
      <c r="AR212" s="22" t="s">
        <v>227</v>
      </c>
      <c r="AT212" s="22" t="s">
        <v>157</v>
      </c>
      <c r="AU212" s="22" t="s">
        <v>90</v>
      </c>
      <c r="AY212" s="22" t="s">
        <v>156</v>
      </c>
      <c r="BE212" s="142">
        <f>IF(U212="základní",N212,0)</f>
        <v>0</v>
      </c>
      <c r="BF212" s="142">
        <f>IF(U212="snížená",N212,0)</f>
        <v>0</v>
      </c>
      <c r="BG212" s="142">
        <f>IF(U212="zákl. přenesená",N212,0)</f>
        <v>0</v>
      </c>
      <c r="BH212" s="142">
        <f>IF(U212="sníž. přenesená",N212,0)</f>
        <v>0</v>
      </c>
      <c r="BI212" s="142">
        <f>IF(U212="nulová",N212,0)</f>
        <v>0</v>
      </c>
      <c r="BJ212" s="22" t="s">
        <v>87</v>
      </c>
      <c r="BK212" s="142">
        <f>ROUND(L212*K212,2)</f>
        <v>0</v>
      </c>
      <c r="BL212" s="22" t="s">
        <v>227</v>
      </c>
      <c r="BM212" s="22" t="s">
        <v>376</v>
      </c>
    </row>
    <row r="213" s="10" customFormat="1" ht="16.5" customHeight="1">
      <c r="B213" s="230"/>
      <c r="C213" s="231"/>
      <c r="D213" s="231"/>
      <c r="E213" s="232" t="s">
        <v>22</v>
      </c>
      <c r="F213" s="233" t="s">
        <v>377</v>
      </c>
      <c r="G213" s="234"/>
      <c r="H213" s="234"/>
      <c r="I213" s="234"/>
      <c r="J213" s="231"/>
      <c r="K213" s="235">
        <v>1</v>
      </c>
      <c r="L213" s="231"/>
      <c r="M213" s="231"/>
      <c r="N213" s="231"/>
      <c r="O213" s="231"/>
      <c r="P213" s="231"/>
      <c r="Q213" s="231"/>
      <c r="R213" s="236"/>
      <c r="T213" s="237"/>
      <c r="U213" s="231"/>
      <c r="V213" s="231"/>
      <c r="W213" s="231"/>
      <c r="X213" s="231"/>
      <c r="Y213" s="231"/>
      <c r="Z213" s="231"/>
      <c r="AA213" s="238"/>
      <c r="AT213" s="239" t="s">
        <v>164</v>
      </c>
      <c r="AU213" s="239" t="s">
        <v>90</v>
      </c>
      <c r="AV213" s="10" t="s">
        <v>90</v>
      </c>
      <c r="AW213" s="10" t="s">
        <v>38</v>
      </c>
      <c r="AX213" s="10" t="s">
        <v>87</v>
      </c>
      <c r="AY213" s="239" t="s">
        <v>156</v>
      </c>
    </row>
    <row r="214" s="1" customFormat="1" ht="25.5" customHeight="1">
      <c r="B214" s="46"/>
      <c r="C214" s="219" t="s">
        <v>378</v>
      </c>
      <c r="D214" s="219" t="s">
        <v>157</v>
      </c>
      <c r="E214" s="220" t="s">
        <v>379</v>
      </c>
      <c r="F214" s="221" t="s">
        <v>380</v>
      </c>
      <c r="G214" s="221"/>
      <c r="H214" s="221"/>
      <c r="I214" s="221"/>
      <c r="J214" s="222" t="s">
        <v>179</v>
      </c>
      <c r="K214" s="223">
        <v>1</v>
      </c>
      <c r="L214" s="224">
        <v>0</v>
      </c>
      <c r="M214" s="225"/>
      <c r="N214" s="226">
        <f>ROUND(L214*K214,2)</f>
        <v>0</v>
      </c>
      <c r="O214" s="226"/>
      <c r="P214" s="226"/>
      <c r="Q214" s="226"/>
      <c r="R214" s="48"/>
      <c r="T214" s="227" t="s">
        <v>22</v>
      </c>
      <c r="U214" s="56" t="s">
        <v>46</v>
      </c>
      <c r="V214" s="47"/>
      <c r="W214" s="228">
        <f>V214*K214</f>
        <v>0</v>
      </c>
      <c r="X214" s="228">
        <v>0.00017000000000000001</v>
      </c>
      <c r="Y214" s="228">
        <f>X214*K214</f>
        <v>0.00017000000000000001</v>
      </c>
      <c r="Z214" s="228">
        <v>0</v>
      </c>
      <c r="AA214" s="229">
        <f>Z214*K214</f>
        <v>0</v>
      </c>
      <c r="AR214" s="22" t="s">
        <v>227</v>
      </c>
      <c r="AT214" s="22" t="s">
        <v>157</v>
      </c>
      <c r="AU214" s="22" t="s">
        <v>90</v>
      </c>
      <c r="AY214" s="22" t="s">
        <v>156</v>
      </c>
      <c r="BE214" s="142">
        <f>IF(U214="základní",N214,0)</f>
        <v>0</v>
      </c>
      <c r="BF214" s="142">
        <f>IF(U214="snížená",N214,0)</f>
        <v>0</v>
      </c>
      <c r="BG214" s="142">
        <f>IF(U214="zákl. přenesená",N214,0)</f>
        <v>0</v>
      </c>
      <c r="BH214" s="142">
        <f>IF(U214="sníž. přenesená",N214,0)</f>
        <v>0</v>
      </c>
      <c r="BI214" s="142">
        <f>IF(U214="nulová",N214,0)</f>
        <v>0</v>
      </c>
      <c r="BJ214" s="22" t="s">
        <v>87</v>
      </c>
      <c r="BK214" s="142">
        <f>ROUND(L214*K214,2)</f>
        <v>0</v>
      </c>
      <c r="BL214" s="22" t="s">
        <v>227</v>
      </c>
      <c r="BM214" s="22" t="s">
        <v>381</v>
      </c>
    </row>
    <row r="215" s="10" customFormat="1" ht="16.5" customHeight="1">
      <c r="B215" s="230"/>
      <c r="C215" s="231"/>
      <c r="D215" s="231"/>
      <c r="E215" s="232" t="s">
        <v>22</v>
      </c>
      <c r="F215" s="233" t="s">
        <v>377</v>
      </c>
      <c r="G215" s="234"/>
      <c r="H215" s="234"/>
      <c r="I215" s="234"/>
      <c r="J215" s="231"/>
      <c r="K215" s="235">
        <v>1</v>
      </c>
      <c r="L215" s="231"/>
      <c r="M215" s="231"/>
      <c r="N215" s="231"/>
      <c r="O215" s="231"/>
      <c r="P215" s="231"/>
      <c r="Q215" s="231"/>
      <c r="R215" s="236"/>
      <c r="T215" s="237"/>
      <c r="U215" s="231"/>
      <c r="V215" s="231"/>
      <c r="W215" s="231"/>
      <c r="X215" s="231"/>
      <c r="Y215" s="231"/>
      <c r="Z215" s="231"/>
      <c r="AA215" s="238"/>
      <c r="AT215" s="239" t="s">
        <v>164</v>
      </c>
      <c r="AU215" s="239" t="s">
        <v>90</v>
      </c>
      <c r="AV215" s="10" t="s">
        <v>90</v>
      </c>
      <c r="AW215" s="10" t="s">
        <v>38</v>
      </c>
      <c r="AX215" s="10" t="s">
        <v>87</v>
      </c>
      <c r="AY215" s="239" t="s">
        <v>156</v>
      </c>
    </row>
    <row r="216" s="1" customFormat="1" ht="25.5" customHeight="1">
      <c r="B216" s="46"/>
      <c r="C216" s="219" t="s">
        <v>382</v>
      </c>
      <c r="D216" s="219" t="s">
        <v>157</v>
      </c>
      <c r="E216" s="220" t="s">
        <v>383</v>
      </c>
      <c r="F216" s="221" t="s">
        <v>384</v>
      </c>
      <c r="G216" s="221"/>
      <c r="H216" s="221"/>
      <c r="I216" s="221"/>
      <c r="J216" s="222" t="s">
        <v>179</v>
      </c>
      <c r="K216" s="223">
        <v>1</v>
      </c>
      <c r="L216" s="224">
        <v>0</v>
      </c>
      <c r="M216" s="225"/>
      <c r="N216" s="226">
        <f>ROUND(L216*K216,2)</f>
        <v>0</v>
      </c>
      <c r="O216" s="226"/>
      <c r="P216" s="226"/>
      <c r="Q216" s="226"/>
      <c r="R216" s="48"/>
      <c r="T216" s="227" t="s">
        <v>22</v>
      </c>
      <c r="U216" s="56" t="s">
        <v>46</v>
      </c>
      <c r="V216" s="47"/>
      <c r="W216" s="228">
        <f>V216*K216</f>
        <v>0</v>
      </c>
      <c r="X216" s="228">
        <v>0.00012</v>
      </c>
      <c r="Y216" s="228">
        <f>X216*K216</f>
        <v>0.00012</v>
      </c>
      <c r="Z216" s="228">
        <v>0</v>
      </c>
      <c r="AA216" s="229">
        <f>Z216*K216</f>
        <v>0</v>
      </c>
      <c r="AR216" s="22" t="s">
        <v>227</v>
      </c>
      <c r="AT216" s="22" t="s">
        <v>157</v>
      </c>
      <c r="AU216" s="22" t="s">
        <v>90</v>
      </c>
      <c r="AY216" s="22" t="s">
        <v>156</v>
      </c>
      <c r="BE216" s="142">
        <f>IF(U216="základní",N216,0)</f>
        <v>0</v>
      </c>
      <c r="BF216" s="142">
        <f>IF(U216="snížená",N216,0)</f>
        <v>0</v>
      </c>
      <c r="BG216" s="142">
        <f>IF(U216="zákl. přenesená",N216,0)</f>
        <v>0</v>
      </c>
      <c r="BH216" s="142">
        <f>IF(U216="sníž. přenesená",N216,0)</f>
        <v>0</v>
      </c>
      <c r="BI216" s="142">
        <f>IF(U216="nulová",N216,0)</f>
        <v>0</v>
      </c>
      <c r="BJ216" s="22" t="s">
        <v>87</v>
      </c>
      <c r="BK216" s="142">
        <f>ROUND(L216*K216,2)</f>
        <v>0</v>
      </c>
      <c r="BL216" s="22" t="s">
        <v>227</v>
      </c>
      <c r="BM216" s="22" t="s">
        <v>385</v>
      </c>
    </row>
    <row r="217" s="10" customFormat="1" ht="16.5" customHeight="1">
      <c r="B217" s="230"/>
      <c r="C217" s="231"/>
      <c r="D217" s="231"/>
      <c r="E217" s="232" t="s">
        <v>22</v>
      </c>
      <c r="F217" s="233" t="s">
        <v>377</v>
      </c>
      <c r="G217" s="234"/>
      <c r="H217" s="234"/>
      <c r="I217" s="234"/>
      <c r="J217" s="231"/>
      <c r="K217" s="235">
        <v>1</v>
      </c>
      <c r="L217" s="231"/>
      <c r="M217" s="231"/>
      <c r="N217" s="231"/>
      <c r="O217" s="231"/>
      <c r="P217" s="231"/>
      <c r="Q217" s="231"/>
      <c r="R217" s="236"/>
      <c r="T217" s="237"/>
      <c r="U217" s="231"/>
      <c r="V217" s="231"/>
      <c r="W217" s="231"/>
      <c r="X217" s="231"/>
      <c r="Y217" s="231"/>
      <c r="Z217" s="231"/>
      <c r="AA217" s="238"/>
      <c r="AT217" s="239" t="s">
        <v>164</v>
      </c>
      <c r="AU217" s="239" t="s">
        <v>90</v>
      </c>
      <c r="AV217" s="10" t="s">
        <v>90</v>
      </c>
      <c r="AW217" s="10" t="s">
        <v>38</v>
      </c>
      <c r="AX217" s="10" t="s">
        <v>87</v>
      </c>
      <c r="AY217" s="239" t="s">
        <v>156</v>
      </c>
    </row>
    <row r="218" s="1" customFormat="1" ht="25.5" customHeight="1">
      <c r="B218" s="46"/>
      <c r="C218" s="219" t="s">
        <v>386</v>
      </c>
      <c r="D218" s="219" t="s">
        <v>157</v>
      </c>
      <c r="E218" s="220" t="s">
        <v>387</v>
      </c>
      <c r="F218" s="221" t="s">
        <v>388</v>
      </c>
      <c r="G218" s="221"/>
      <c r="H218" s="221"/>
      <c r="I218" s="221"/>
      <c r="J218" s="222" t="s">
        <v>179</v>
      </c>
      <c r="K218" s="223">
        <v>698</v>
      </c>
      <c r="L218" s="224">
        <v>0</v>
      </c>
      <c r="M218" s="225"/>
      <c r="N218" s="226">
        <f>ROUND(L218*K218,2)</f>
        <v>0</v>
      </c>
      <c r="O218" s="226"/>
      <c r="P218" s="226"/>
      <c r="Q218" s="226"/>
      <c r="R218" s="48"/>
      <c r="T218" s="227" t="s">
        <v>22</v>
      </c>
      <c r="U218" s="56" t="s">
        <v>46</v>
      </c>
      <c r="V218" s="47"/>
      <c r="W218" s="228">
        <f>V218*K218</f>
        <v>0</v>
      </c>
      <c r="X218" s="228">
        <v>0</v>
      </c>
      <c r="Y218" s="228">
        <f>X218*K218</f>
        <v>0</v>
      </c>
      <c r="Z218" s="228">
        <v>0</v>
      </c>
      <c r="AA218" s="229">
        <f>Z218*K218</f>
        <v>0</v>
      </c>
      <c r="AR218" s="22" t="s">
        <v>227</v>
      </c>
      <c r="AT218" s="22" t="s">
        <v>157</v>
      </c>
      <c r="AU218" s="22" t="s">
        <v>90</v>
      </c>
      <c r="AY218" s="22" t="s">
        <v>156</v>
      </c>
      <c r="BE218" s="142">
        <f>IF(U218="základní",N218,0)</f>
        <v>0</v>
      </c>
      <c r="BF218" s="142">
        <f>IF(U218="snížená",N218,0)</f>
        <v>0</v>
      </c>
      <c r="BG218" s="142">
        <f>IF(U218="zákl. přenesená",N218,0)</f>
        <v>0</v>
      </c>
      <c r="BH218" s="142">
        <f>IF(U218="sníž. přenesená",N218,0)</f>
        <v>0</v>
      </c>
      <c r="BI218" s="142">
        <f>IF(U218="nulová",N218,0)</f>
        <v>0</v>
      </c>
      <c r="BJ218" s="22" t="s">
        <v>87</v>
      </c>
      <c r="BK218" s="142">
        <f>ROUND(L218*K218,2)</f>
        <v>0</v>
      </c>
      <c r="BL218" s="22" t="s">
        <v>227</v>
      </c>
      <c r="BM218" s="22" t="s">
        <v>389</v>
      </c>
    </row>
    <row r="219" s="10" customFormat="1" ht="16.5" customHeight="1">
      <c r="B219" s="230"/>
      <c r="C219" s="231"/>
      <c r="D219" s="231"/>
      <c r="E219" s="232" t="s">
        <v>22</v>
      </c>
      <c r="F219" s="233" t="s">
        <v>181</v>
      </c>
      <c r="G219" s="234"/>
      <c r="H219" s="234"/>
      <c r="I219" s="234"/>
      <c r="J219" s="231"/>
      <c r="K219" s="235">
        <v>55</v>
      </c>
      <c r="L219" s="231"/>
      <c r="M219" s="231"/>
      <c r="N219" s="231"/>
      <c r="O219" s="231"/>
      <c r="P219" s="231"/>
      <c r="Q219" s="231"/>
      <c r="R219" s="236"/>
      <c r="T219" s="237"/>
      <c r="U219" s="231"/>
      <c r="V219" s="231"/>
      <c r="W219" s="231"/>
      <c r="X219" s="231"/>
      <c r="Y219" s="231"/>
      <c r="Z219" s="231"/>
      <c r="AA219" s="238"/>
      <c r="AT219" s="239" t="s">
        <v>164</v>
      </c>
      <c r="AU219" s="239" t="s">
        <v>90</v>
      </c>
      <c r="AV219" s="10" t="s">
        <v>90</v>
      </c>
      <c r="AW219" s="10" t="s">
        <v>38</v>
      </c>
      <c r="AX219" s="10" t="s">
        <v>81</v>
      </c>
      <c r="AY219" s="239" t="s">
        <v>156</v>
      </c>
    </row>
    <row r="220" s="10" customFormat="1" ht="16.5" customHeight="1">
      <c r="B220" s="230"/>
      <c r="C220" s="231"/>
      <c r="D220" s="231"/>
      <c r="E220" s="232" t="s">
        <v>22</v>
      </c>
      <c r="F220" s="253" t="s">
        <v>186</v>
      </c>
      <c r="G220" s="231"/>
      <c r="H220" s="231"/>
      <c r="I220" s="231"/>
      <c r="J220" s="231"/>
      <c r="K220" s="235">
        <v>643</v>
      </c>
      <c r="L220" s="231"/>
      <c r="M220" s="231"/>
      <c r="N220" s="231"/>
      <c r="O220" s="231"/>
      <c r="P220" s="231"/>
      <c r="Q220" s="231"/>
      <c r="R220" s="236"/>
      <c r="T220" s="237"/>
      <c r="U220" s="231"/>
      <c r="V220" s="231"/>
      <c r="W220" s="231"/>
      <c r="X220" s="231"/>
      <c r="Y220" s="231"/>
      <c r="Z220" s="231"/>
      <c r="AA220" s="238"/>
      <c r="AT220" s="239" t="s">
        <v>164</v>
      </c>
      <c r="AU220" s="239" t="s">
        <v>90</v>
      </c>
      <c r="AV220" s="10" t="s">
        <v>90</v>
      </c>
      <c r="AW220" s="10" t="s">
        <v>38</v>
      </c>
      <c r="AX220" s="10" t="s">
        <v>81</v>
      </c>
      <c r="AY220" s="239" t="s">
        <v>156</v>
      </c>
    </row>
    <row r="221" s="11" customFormat="1" ht="16.5" customHeight="1">
      <c r="B221" s="254"/>
      <c r="C221" s="255"/>
      <c r="D221" s="255"/>
      <c r="E221" s="256" t="s">
        <v>22</v>
      </c>
      <c r="F221" s="257" t="s">
        <v>390</v>
      </c>
      <c r="G221" s="255"/>
      <c r="H221" s="255"/>
      <c r="I221" s="255"/>
      <c r="J221" s="255"/>
      <c r="K221" s="258">
        <v>698</v>
      </c>
      <c r="L221" s="255"/>
      <c r="M221" s="255"/>
      <c r="N221" s="255"/>
      <c r="O221" s="255"/>
      <c r="P221" s="255"/>
      <c r="Q221" s="255"/>
      <c r="R221" s="259"/>
      <c r="T221" s="260"/>
      <c r="U221" s="255"/>
      <c r="V221" s="255"/>
      <c r="W221" s="255"/>
      <c r="X221" s="255"/>
      <c r="Y221" s="255"/>
      <c r="Z221" s="255"/>
      <c r="AA221" s="261"/>
      <c r="AT221" s="262" t="s">
        <v>164</v>
      </c>
      <c r="AU221" s="262" t="s">
        <v>90</v>
      </c>
      <c r="AV221" s="11" t="s">
        <v>161</v>
      </c>
      <c r="AW221" s="11" t="s">
        <v>38</v>
      </c>
      <c r="AX221" s="11" t="s">
        <v>87</v>
      </c>
      <c r="AY221" s="262" t="s">
        <v>156</v>
      </c>
    </row>
    <row r="222" s="1" customFormat="1" ht="16.5" customHeight="1">
      <c r="B222" s="46"/>
      <c r="C222" s="219" t="s">
        <v>391</v>
      </c>
      <c r="D222" s="219" t="s">
        <v>157</v>
      </c>
      <c r="E222" s="220" t="s">
        <v>392</v>
      </c>
      <c r="F222" s="221" t="s">
        <v>393</v>
      </c>
      <c r="G222" s="221"/>
      <c r="H222" s="221"/>
      <c r="I222" s="221"/>
      <c r="J222" s="222" t="s">
        <v>179</v>
      </c>
      <c r="K222" s="223">
        <v>643</v>
      </c>
      <c r="L222" s="224">
        <v>0</v>
      </c>
      <c r="M222" s="225"/>
      <c r="N222" s="226">
        <f>ROUND(L222*K222,2)</f>
        <v>0</v>
      </c>
      <c r="O222" s="226"/>
      <c r="P222" s="226"/>
      <c r="Q222" s="226"/>
      <c r="R222" s="48"/>
      <c r="T222" s="227" t="s">
        <v>22</v>
      </c>
      <c r="U222" s="56" t="s">
        <v>46</v>
      </c>
      <c r="V222" s="47"/>
      <c r="W222" s="228">
        <f>V222*K222</f>
        <v>0</v>
      </c>
      <c r="X222" s="228">
        <v>0</v>
      </c>
      <c r="Y222" s="228">
        <f>X222*K222</f>
        <v>0</v>
      </c>
      <c r="Z222" s="228">
        <v>0</v>
      </c>
      <c r="AA222" s="229">
        <f>Z222*K222</f>
        <v>0</v>
      </c>
      <c r="AR222" s="22" t="s">
        <v>227</v>
      </c>
      <c r="AT222" s="22" t="s">
        <v>157</v>
      </c>
      <c r="AU222" s="22" t="s">
        <v>90</v>
      </c>
      <c r="AY222" s="22" t="s">
        <v>156</v>
      </c>
      <c r="BE222" s="142">
        <f>IF(U222="základní",N222,0)</f>
        <v>0</v>
      </c>
      <c r="BF222" s="142">
        <f>IF(U222="snížená",N222,0)</f>
        <v>0</v>
      </c>
      <c r="BG222" s="142">
        <f>IF(U222="zákl. přenesená",N222,0)</f>
        <v>0</v>
      </c>
      <c r="BH222" s="142">
        <f>IF(U222="sníž. přenesená",N222,0)</f>
        <v>0</v>
      </c>
      <c r="BI222" s="142">
        <f>IF(U222="nulová",N222,0)</f>
        <v>0</v>
      </c>
      <c r="BJ222" s="22" t="s">
        <v>87</v>
      </c>
      <c r="BK222" s="142">
        <f>ROUND(L222*K222,2)</f>
        <v>0</v>
      </c>
      <c r="BL222" s="22" t="s">
        <v>227</v>
      </c>
      <c r="BM222" s="22" t="s">
        <v>394</v>
      </c>
    </row>
    <row r="223" s="10" customFormat="1" ht="16.5" customHeight="1">
      <c r="B223" s="230"/>
      <c r="C223" s="231"/>
      <c r="D223" s="231"/>
      <c r="E223" s="232" t="s">
        <v>22</v>
      </c>
      <c r="F223" s="233" t="s">
        <v>186</v>
      </c>
      <c r="G223" s="234"/>
      <c r="H223" s="234"/>
      <c r="I223" s="234"/>
      <c r="J223" s="231"/>
      <c r="K223" s="235">
        <v>643</v>
      </c>
      <c r="L223" s="231"/>
      <c r="M223" s="231"/>
      <c r="N223" s="231"/>
      <c r="O223" s="231"/>
      <c r="P223" s="231"/>
      <c r="Q223" s="231"/>
      <c r="R223" s="236"/>
      <c r="T223" s="237"/>
      <c r="U223" s="231"/>
      <c r="V223" s="231"/>
      <c r="W223" s="231"/>
      <c r="X223" s="231"/>
      <c r="Y223" s="231"/>
      <c r="Z223" s="231"/>
      <c r="AA223" s="238"/>
      <c r="AT223" s="239" t="s">
        <v>164</v>
      </c>
      <c r="AU223" s="239" t="s">
        <v>90</v>
      </c>
      <c r="AV223" s="10" t="s">
        <v>90</v>
      </c>
      <c r="AW223" s="10" t="s">
        <v>38</v>
      </c>
      <c r="AX223" s="10" t="s">
        <v>87</v>
      </c>
      <c r="AY223" s="239" t="s">
        <v>156</v>
      </c>
    </row>
    <row r="224" s="1" customFormat="1" ht="16.5" customHeight="1">
      <c r="B224" s="46"/>
      <c r="C224" s="219" t="s">
        <v>395</v>
      </c>
      <c r="D224" s="219" t="s">
        <v>157</v>
      </c>
      <c r="E224" s="220" t="s">
        <v>396</v>
      </c>
      <c r="F224" s="221" t="s">
        <v>397</v>
      </c>
      <c r="G224" s="221"/>
      <c r="H224" s="221"/>
      <c r="I224" s="221"/>
      <c r="J224" s="222" t="s">
        <v>179</v>
      </c>
      <c r="K224" s="223">
        <v>55</v>
      </c>
      <c r="L224" s="224">
        <v>0</v>
      </c>
      <c r="M224" s="225"/>
      <c r="N224" s="226">
        <f>ROUND(L224*K224,2)</f>
        <v>0</v>
      </c>
      <c r="O224" s="226"/>
      <c r="P224" s="226"/>
      <c r="Q224" s="226"/>
      <c r="R224" s="48"/>
      <c r="T224" s="227" t="s">
        <v>22</v>
      </c>
      <c r="U224" s="56" t="s">
        <v>46</v>
      </c>
      <c r="V224" s="47"/>
      <c r="W224" s="228">
        <f>V224*K224</f>
        <v>0</v>
      </c>
      <c r="X224" s="228">
        <v>0</v>
      </c>
      <c r="Y224" s="228">
        <f>X224*K224</f>
        <v>0</v>
      </c>
      <c r="Z224" s="228">
        <v>0</v>
      </c>
      <c r="AA224" s="229">
        <f>Z224*K224</f>
        <v>0</v>
      </c>
      <c r="AR224" s="22" t="s">
        <v>227</v>
      </c>
      <c r="AT224" s="22" t="s">
        <v>157</v>
      </c>
      <c r="AU224" s="22" t="s">
        <v>90</v>
      </c>
      <c r="AY224" s="22" t="s">
        <v>156</v>
      </c>
      <c r="BE224" s="142">
        <f>IF(U224="základní",N224,0)</f>
        <v>0</v>
      </c>
      <c r="BF224" s="142">
        <f>IF(U224="snížená",N224,0)</f>
        <v>0</v>
      </c>
      <c r="BG224" s="142">
        <f>IF(U224="zákl. přenesená",N224,0)</f>
        <v>0</v>
      </c>
      <c r="BH224" s="142">
        <f>IF(U224="sníž. přenesená",N224,0)</f>
        <v>0</v>
      </c>
      <c r="BI224" s="142">
        <f>IF(U224="nulová",N224,0)</f>
        <v>0</v>
      </c>
      <c r="BJ224" s="22" t="s">
        <v>87</v>
      </c>
      <c r="BK224" s="142">
        <f>ROUND(L224*K224,2)</f>
        <v>0</v>
      </c>
      <c r="BL224" s="22" t="s">
        <v>227</v>
      </c>
      <c r="BM224" s="22" t="s">
        <v>398</v>
      </c>
    </row>
    <row r="225" s="10" customFormat="1" ht="16.5" customHeight="1">
      <c r="B225" s="230"/>
      <c r="C225" s="231"/>
      <c r="D225" s="231"/>
      <c r="E225" s="232" t="s">
        <v>22</v>
      </c>
      <c r="F225" s="233" t="s">
        <v>181</v>
      </c>
      <c r="G225" s="234"/>
      <c r="H225" s="234"/>
      <c r="I225" s="234"/>
      <c r="J225" s="231"/>
      <c r="K225" s="235">
        <v>55</v>
      </c>
      <c r="L225" s="231"/>
      <c r="M225" s="231"/>
      <c r="N225" s="231"/>
      <c r="O225" s="231"/>
      <c r="P225" s="231"/>
      <c r="Q225" s="231"/>
      <c r="R225" s="236"/>
      <c r="T225" s="237"/>
      <c r="U225" s="231"/>
      <c r="V225" s="231"/>
      <c r="W225" s="231"/>
      <c r="X225" s="231"/>
      <c r="Y225" s="231"/>
      <c r="Z225" s="231"/>
      <c r="AA225" s="238"/>
      <c r="AT225" s="239" t="s">
        <v>164</v>
      </c>
      <c r="AU225" s="239" t="s">
        <v>90</v>
      </c>
      <c r="AV225" s="10" t="s">
        <v>90</v>
      </c>
      <c r="AW225" s="10" t="s">
        <v>38</v>
      </c>
      <c r="AX225" s="10" t="s">
        <v>87</v>
      </c>
      <c r="AY225" s="239" t="s">
        <v>156</v>
      </c>
    </row>
    <row r="226" s="1" customFormat="1" ht="25.5" customHeight="1">
      <c r="B226" s="46"/>
      <c r="C226" s="219" t="s">
        <v>399</v>
      </c>
      <c r="D226" s="219" t="s">
        <v>157</v>
      </c>
      <c r="E226" s="220" t="s">
        <v>400</v>
      </c>
      <c r="F226" s="221" t="s">
        <v>401</v>
      </c>
      <c r="G226" s="221"/>
      <c r="H226" s="221"/>
      <c r="I226" s="221"/>
      <c r="J226" s="222" t="s">
        <v>225</v>
      </c>
      <c r="K226" s="223">
        <v>250</v>
      </c>
      <c r="L226" s="224">
        <v>0</v>
      </c>
      <c r="M226" s="225"/>
      <c r="N226" s="226">
        <f>ROUND(L226*K226,2)</f>
        <v>0</v>
      </c>
      <c r="O226" s="226"/>
      <c r="P226" s="226"/>
      <c r="Q226" s="226"/>
      <c r="R226" s="48"/>
      <c r="T226" s="227" t="s">
        <v>22</v>
      </c>
      <c r="U226" s="56" t="s">
        <v>46</v>
      </c>
      <c r="V226" s="47"/>
      <c r="W226" s="228">
        <f>V226*K226</f>
        <v>0</v>
      </c>
      <c r="X226" s="228">
        <v>3.0000000000000001E-05</v>
      </c>
      <c r="Y226" s="228">
        <f>X226*K226</f>
        <v>0.0075000000000000006</v>
      </c>
      <c r="Z226" s="228">
        <v>0</v>
      </c>
      <c r="AA226" s="229">
        <f>Z226*K226</f>
        <v>0</v>
      </c>
      <c r="AR226" s="22" t="s">
        <v>227</v>
      </c>
      <c r="AT226" s="22" t="s">
        <v>157</v>
      </c>
      <c r="AU226" s="22" t="s">
        <v>90</v>
      </c>
      <c r="AY226" s="22" t="s">
        <v>156</v>
      </c>
      <c r="BE226" s="142">
        <f>IF(U226="základní",N226,0)</f>
        <v>0</v>
      </c>
      <c r="BF226" s="142">
        <f>IF(U226="snížená",N226,0)</f>
        <v>0</v>
      </c>
      <c r="BG226" s="142">
        <f>IF(U226="zákl. přenesená",N226,0)</f>
        <v>0</v>
      </c>
      <c r="BH226" s="142">
        <f>IF(U226="sníž. přenesená",N226,0)</f>
        <v>0</v>
      </c>
      <c r="BI226" s="142">
        <f>IF(U226="nulová",N226,0)</f>
        <v>0</v>
      </c>
      <c r="BJ226" s="22" t="s">
        <v>87</v>
      </c>
      <c r="BK226" s="142">
        <f>ROUND(L226*K226,2)</f>
        <v>0</v>
      </c>
      <c r="BL226" s="22" t="s">
        <v>227</v>
      </c>
      <c r="BM226" s="22" t="s">
        <v>402</v>
      </c>
    </row>
    <row r="227" s="10" customFormat="1" ht="16.5" customHeight="1">
      <c r="B227" s="230"/>
      <c r="C227" s="231"/>
      <c r="D227" s="231"/>
      <c r="E227" s="232" t="s">
        <v>22</v>
      </c>
      <c r="F227" s="233" t="s">
        <v>403</v>
      </c>
      <c r="G227" s="234"/>
      <c r="H227" s="234"/>
      <c r="I227" s="234"/>
      <c r="J227" s="231"/>
      <c r="K227" s="235">
        <v>250</v>
      </c>
      <c r="L227" s="231"/>
      <c r="M227" s="231"/>
      <c r="N227" s="231"/>
      <c r="O227" s="231"/>
      <c r="P227" s="231"/>
      <c r="Q227" s="231"/>
      <c r="R227" s="236"/>
      <c r="T227" s="237"/>
      <c r="U227" s="231"/>
      <c r="V227" s="231"/>
      <c r="W227" s="231"/>
      <c r="X227" s="231"/>
      <c r="Y227" s="231"/>
      <c r="Z227" s="231"/>
      <c r="AA227" s="238"/>
      <c r="AT227" s="239" t="s">
        <v>164</v>
      </c>
      <c r="AU227" s="239" t="s">
        <v>90</v>
      </c>
      <c r="AV227" s="10" t="s">
        <v>90</v>
      </c>
      <c r="AW227" s="10" t="s">
        <v>38</v>
      </c>
      <c r="AX227" s="10" t="s">
        <v>87</v>
      </c>
      <c r="AY227" s="239" t="s">
        <v>156</v>
      </c>
    </row>
    <row r="228" s="1" customFormat="1" ht="38.25" customHeight="1">
      <c r="B228" s="46"/>
      <c r="C228" s="219" t="s">
        <v>404</v>
      </c>
      <c r="D228" s="219" t="s">
        <v>157</v>
      </c>
      <c r="E228" s="220" t="s">
        <v>405</v>
      </c>
      <c r="F228" s="221" t="s">
        <v>406</v>
      </c>
      <c r="G228" s="221"/>
      <c r="H228" s="221"/>
      <c r="I228" s="221"/>
      <c r="J228" s="222" t="s">
        <v>179</v>
      </c>
      <c r="K228" s="223">
        <v>55</v>
      </c>
      <c r="L228" s="224">
        <v>0</v>
      </c>
      <c r="M228" s="225"/>
      <c r="N228" s="226">
        <f>ROUND(L228*K228,2)</f>
        <v>0</v>
      </c>
      <c r="O228" s="226"/>
      <c r="P228" s="226"/>
      <c r="Q228" s="226"/>
      <c r="R228" s="48"/>
      <c r="T228" s="227" t="s">
        <v>22</v>
      </c>
      <c r="U228" s="56" t="s">
        <v>46</v>
      </c>
      <c r="V228" s="47"/>
      <c r="W228" s="228">
        <f>V228*K228</f>
        <v>0</v>
      </c>
      <c r="X228" s="228">
        <v>0.00013999999999999999</v>
      </c>
      <c r="Y228" s="228">
        <f>X228*K228</f>
        <v>0.0076999999999999994</v>
      </c>
      <c r="Z228" s="228">
        <v>0</v>
      </c>
      <c r="AA228" s="229">
        <f>Z228*K228</f>
        <v>0</v>
      </c>
      <c r="AR228" s="22" t="s">
        <v>227</v>
      </c>
      <c r="AT228" s="22" t="s">
        <v>157</v>
      </c>
      <c r="AU228" s="22" t="s">
        <v>90</v>
      </c>
      <c r="AY228" s="22" t="s">
        <v>156</v>
      </c>
      <c r="BE228" s="142">
        <f>IF(U228="základní",N228,0)</f>
        <v>0</v>
      </c>
      <c r="BF228" s="142">
        <f>IF(U228="snížená",N228,0)</f>
        <v>0</v>
      </c>
      <c r="BG228" s="142">
        <f>IF(U228="zákl. přenesená",N228,0)</f>
        <v>0</v>
      </c>
      <c r="BH228" s="142">
        <f>IF(U228="sníž. přenesená",N228,0)</f>
        <v>0</v>
      </c>
      <c r="BI228" s="142">
        <f>IF(U228="nulová",N228,0)</f>
        <v>0</v>
      </c>
      <c r="BJ228" s="22" t="s">
        <v>87</v>
      </c>
      <c r="BK228" s="142">
        <f>ROUND(L228*K228,2)</f>
        <v>0</v>
      </c>
      <c r="BL228" s="22" t="s">
        <v>227</v>
      </c>
      <c r="BM228" s="22" t="s">
        <v>407</v>
      </c>
    </row>
    <row r="229" s="10" customFormat="1" ht="16.5" customHeight="1">
      <c r="B229" s="230"/>
      <c r="C229" s="231"/>
      <c r="D229" s="231"/>
      <c r="E229" s="232" t="s">
        <v>22</v>
      </c>
      <c r="F229" s="233" t="s">
        <v>181</v>
      </c>
      <c r="G229" s="234"/>
      <c r="H229" s="234"/>
      <c r="I229" s="234"/>
      <c r="J229" s="231"/>
      <c r="K229" s="235">
        <v>55</v>
      </c>
      <c r="L229" s="231"/>
      <c r="M229" s="231"/>
      <c r="N229" s="231"/>
      <c r="O229" s="231"/>
      <c r="P229" s="231"/>
      <c r="Q229" s="231"/>
      <c r="R229" s="236"/>
      <c r="T229" s="237"/>
      <c r="U229" s="231"/>
      <c r="V229" s="231"/>
      <c r="W229" s="231"/>
      <c r="X229" s="231"/>
      <c r="Y229" s="231"/>
      <c r="Z229" s="231"/>
      <c r="AA229" s="238"/>
      <c r="AT229" s="239" t="s">
        <v>164</v>
      </c>
      <c r="AU229" s="239" t="s">
        <v>90</v>
      </c>
      <c r="AV229" s="10" t="s">
        <v>90</v>
      </c>
      <c r="AW229" s="10" t="s">
        <v>38</v>
      </c>
      <c r="AX229" s="10" t="s">
        <v>87</v>
      </c>
      <c r="AY229" s="239" t="s">
        <v>156</v>
      </c>
    </row>
    <row r="230" s="1" customFormat="1" ht="38.25" customHeight="1">
      <c r="B230" s="46"/>
      <c r="C230" s="219" t="s">
        <v>408</v>
      </c>
      <c r="D230" s="219" t="s">
        <v>157</v>
      </c>
      <c r="E230" s="220" t="s">
        <v>405</v>
      </c>
      <c r="F230" s="221" t="s">
        <v>406</v>
      </c>
      <c r="G230" s="221"/>
      <c r="H230" s="221"/>
      <c r="I230" s="221"/>
      <c r="J230" s="222" t="s">
        <v>179</v>
      </c>
      <c r="K230" s="223">
        <v>55</v>
      </c>
      <c r="L230" s="224">
        <v>0</v>
      </c>
      <c r="M230" s="225"/>
      <c r="N230" s="226">
        <f>ROUND(L230*K230,2)</f>
        <v>0</v>
      </c>
      <c r="O230" s="226"/>
      <c r="P230" s="226"/>
      <c r="Q230" s="226"/>
      <c r="R230" s="48"/>
      <c r="T230" s="227" t="s">
        <v>22</v>
      </c>
      <c r="U230" s="56" t="s">
        <v>46</v>
      </c>
      <c r="V230" s="47"/>
      <c r="W230" s="228">
        <f>V230*K230</f>
        <v>0</v>
      </c>
      <c r="X230" s="228">
        <v>0.00013999999999999999</v>
      </c>
      <c r="Y230" s="228">
        <f>X230*K230</f>
        <v>0.0076999999999999994</v>
      </c>
      <c r="Z230" s="228">
        <v>0</v>
      </c>
      <c r="AA230" s="229">
        <f>Z230*K230</f>
        <v>0</v>
      </c>
      <c r="AR230" s="22" t="s">
        <v>227</v>
      </c>
      <c r="AT230" s="22" t="s">
        <v>157</v>
      </c>
      <c r="AU230" s="22" t="s">
        <v>90</v>
      </c>
      <c r="AY230" s="22" t="s">
        <v>156</v>
      </c>
      <c r="BE230" s="142">
        <f>IF(U230="základní",N230,0)</f>
        <v>0</v>
      </c>
      <c r="BF230" s="142">
        <f>IF(U230="snížená",N230,0)</f>
        <v>0</v>
      </c>
      <c r="BG230" s="142">
        <f>IF(U230="zákl. přenesená",N230,0)</f>
        <v>0</v>
      </c>
      <c r="BH230" s="142">
        <f>IF(U230="sníž. přenesená",N230,0)</f>
        <v>0</v>
      </c>
      <c r="BI230" s="142">
        <f>IF(U230="nulová",N230,0)</f>
        <v>0</v>
      </c>
      <c r="BJ230" s="22" t="s">
        <v>87</v>
      </c>
      <c r="BK230" s="142">
        <f>ROUND(L230*K230,2)</f>
        <v>0</v>
      </c>
      <c r="BL230" s="22" t="s">
        <v>227</v>
      </c>
      <c r="BM230" s="22" t="s">
        <v>409</v>
      </c>
    </row>
    <row r="231" s="10" customFormat="1" ht="16.5" customHeight="1">
      <c r="B231" s="230"/>
      <c r="C231" s="231"/>
      <c r="D231" s="231"/>
      <c r="E231" s="232" t="s">
        <v>22</v>
      </c>
      <c r="F231" s="233" t="s">
        <v>181</v>
      </c>
      <c r="G231" s="234"/>
      <c r="H231" s="234"/>
      <c r="I231" s="234"/>
      <c r="J231" s="231"/>
      <c r="K231" s="235">
        <v>55</v>
      </c>
      <c r="L231" s="231"/>
      <c r="M231" s="231"/>
      <c r="N231" s="231"/>
      <c r="O231" s="231"/>
      <c r="P231" s="231"/>
      <c r="Q231" s="231"/>
      <c r="R231" s="236"/>
      <c r="T231" s="237"/>
      <c r="U231" s="231"/>
      <c r="V231" s="231"/>
      <c r="W231" s="231"/>
      <c r="X231" s="231"/>
      <c r="Y231" s="231"/>
      <c r="Z231" s="231"/>
      <c r="AA231" s="238"/>
      <c r="AT231" s="239" t="s">
        <v>164</v>
      </c>
      <c r="AU231" s="239" t="s">
        <v>90</v>
      </c>
      <c r="AV231" s="10" t="s">
        <v>90</v>
      </c>
      <c r="AW231" s="10" t="s">
        <v>38</v>
      </c>
      <c r="AX231" s="10" t="s">
        <v>87</v>
      </c>
      <c r="AY231" s="239" t="s">
        <v>156</v>
      </c>
    </row>
    <row r="232" s="1" customFormat="1" ht="25.5" customHeight="1">
      <c r="B232" s="46"/>
      <c r="C232" s="219" t="s">
        <v>410</v>
      </c>
      <c r="D232" s="219" t="s">
        <v>157</v>
      </c>
      <c r="E232" s="220" t="s">
        <v>411</v>
      </c>
      <c r="F232" s="221" t="s">
        <v>412</v>
      </c>
      <c r="G232" s="221"/>
      <c r="H232" s="221"/>
      <c r="I232" s="221"/>
      <c r="J232" s="222" t="s">
        <v>179</v>
      </c>
      <c r="K232" s="223">
        <v>643</v>
      </c>
      <c r="L232" s="224">
        <v>0</v>
      </c>
      <c r="M232" s="225"/>
      <c r="N232" s="226">
        <f>ROUND(L232*K232,2)</f>
        <v>0</v>
      </c>
      <c r="O232" s="226"/>
      <c r="P232" s="226"/>
      <c r="Q232" s="226"/>
      <c r="R232" s="48"/>
      <c r="T232" s="227" t="s">
        <v>22</v>
      </c>
      <c r="U232" s="56" t="s">
        <v>46</v>
      </c>
      <c r="V232" s="47"/>
      <c r="W232" s="228">
        <f>V232*K232</f>
        <v>0</v>
      </c>
      <c r="X232" s="228">
        <v>0.00014999999999999999</v>
      </c>
      <c r="Y232" s="228">
        <f>X232*K232</f>
        <v>0.096449999999999994</v>
      </c>
      <c r="Z232" s="228">
        <v>0</v>
      </c>
      <c r="AA232" s="229">
        <f>Z232*K232</f>
        <v>0</v>
      </c>
      <c r="AR232" s="22" t="s">
        <v>227</v>
      </c>
      <c r="AT232" s="22" t="s">
        <v>157</v>
      </c>
      <c r="AU232" s="22" t="s">
        <v>90</v>
      </c>
      <c r="AY232" s="22" t="s">
        <v>156</v>
      </c>
      <c r="BE232" s="142">
        <f>IF(U232="základní",N232,0)</f>
        <v>0</v>
      </c>
      <c r="BF232" s="142">
        <f>IF(U232="snížená",N232,0)</f>
        <v>0</v>
      </c>
      <c r="BG232" s="142">
        <f>IF(U232="zákl. přenesená",N232,0)</f>
        <v>0</v>
      </c>
      <c r="BH232" s="142">
        <f>IF(U232="sníž. přenesená",N232,0)</f>
        <v>0</v>
      </c>
      <c r="BI232" s="142">
        <f>IF(U232="nulová",N232,0)</f>
        <v>0</v>
      </c>
      <c r="BJ232" s="22" t="s">
        <v>87</v>
      </c>
      <c r="BK232" s="142">
        <f>ROUND(L232*K232,2)</f>
        <v>0</v>
      </c>
      <c r="BL232" s="22" t="s">
        <v>227</v>
      </c>
      <c r="BM232" s="22" t="s">
        <v>413</v>
      </c>
    </row>
    <row r="233" s="10" customFormat="1" ht="16.5" customHeight="1">
      <c r="B233" s="230"/>
      <c r="C233" s="231"/>
      <c r="D233" s="231"/>
      <c r="E233" s="232" t="s">
        <v>22</v>
      </c>
      <c r="F233" s="233" t="s">
        <v>186</v>
      </c>
      <c r="G233" s="234"/>
      <c r="H233" s="234"/>
      <c r="I233" s="234"/>
      <c r="J233" s="231"/>
      <c r="K233" s="235">
        <v>643</v>
      </c>
      <c r="L233" s="231"/>
      <c r="M233" s="231"/>
      <c r="N233" s="231"/>
      <c r="O233" s="231"/>
      <c r="P233" s="231"/>
      <c r="Q233" s="231"/>
      <c r="R233" s="236"/>
      <c r="T233" s="237"/>
      <c r="U233" s="231"/>
      <c r="V233" s="231"/>
      <c r="W233" s="231"/>
      <c r="X233" s="231"/>
      <c r="Y233" s="231"/>
      <c r="Z233" s="231"/>
      <c r="AA233" s="238"/>
      <c r="AT233" s="239" t="s">
        <v>164</v>
      </c>
      <c r="AU233" s="239" t="s">
        <v>90</v>
      </c>
      <c r="AV233" s="10" t="s">
        <v>90</v>
      </c>
      <c r="AW233" s="10" t="s">
        <v>38</v>
      </c>
      <c r="AX233" s="10" t="s">
        <v>87</v>
      </c>
      <c r="AY233" s="239" t="s">
        <v>156</v>
      </c>
    </row>
    <row r="234" s="1" customFormat="1" ht="25.5" customHeight="1">
      <c r="B234" s="46"/>
      <c r="C234" s="219" t="s">
        <v>414</v>
      </c>
      <c r="D234" s="219" t="s">
        <v>157</v>
      </c>
      <c r="E234" s="220" t="s">
        <v>415</v>
      </c>
      <c r="F234" s="221" t="s">
        <v>416</v>
      </c>
      <c r="G234" s="221"/>
      <c r="H234" s="221"/>
      <c r="I234" s="221"/>
      <c r="J234" s="222" t="s">
        <v>179</v>
      </c>
      <c r="K234" s="223">
        <v>643</v>
      </c>
      <c r="L234" s="224">
        <v>0</v>
      </c>
      <c r="M234" s="225"/>
      <c r="N234" s="226">
        <f>ROUND(L234*K234,2)</f>
        <v>0</v>
      </c>
      <c r="O234" s="226"/>
      <c r="P234" s="226"/>
      <c r="Q234" s="226"/>
      <c r="R234" s="48"/>
      <c r="T234" s="227" t="s">
        <v>22</v>
      </c>
      <c r="U234" s="56" t="s">
        <v>46</v>
      </c>
      <c r="V234" s="47"/>
      <c r="W234" s="228">
        <f>V234*K234</f>
        <v>0</v>
      </c>
      <c r="X234" s="228">
        <v>0.00059999999999999995</v>
      </c>
      <c r="Y234" s="228">
        <f>X234*K234</f>
        <v>0.38579999999999998</v>
      </c>
      <c r="Z234" s="228">
        <v>0</v>
      </c>
      <c r="AA234" s="229">
        <f>Z234*K234</f>
        <v>0</v>
      </c>
      <c r="AR234" s="22" t="s">
        <v>227</v>
      </c>
      <c r="AT234" s="22" t="s">
        <v>157</v>
      </c>
      <c r="AU234" s="22" t="s">
        <v>90</v>
      </c>
      <c r="AY234" s="22" t="s">
        <v>156</v>
      </c>
      <c r="BE234" s="142">
        <f>IF(U234="základní",N234,0)</f>
        <v>0</v>
      </c>
      <c r="BF234" s="142">
        <f>IF(U234="snížená",N234,0)</f>
        <v>0</v>
      </c>
      <c r="BG234" s="142">
        <f>IF(U234="zákl. přenesená",N234,0)</f>
        <v>0</v>
      </c>
      <c r="BH234" s="142">
        <f>IF(U234="sníž. přenesená",N234,0)</f>
        <v>0</v>
      </c>
      <c r="BI234" s="142">
        <f>IF(U234="nulová",N234,0)</f>
        <v>0</v>
      </c>
      <c r="BJ234" s="22" t="s">
        <v>87</v>
      </c>
      <c r="BK234" s="142">
        <f>ROUND(L234*K234,2)</f>
        <v>0</v>
      </c>
      <c r="BL234" s="22" t="s">
        <v>227</v>
      </c>
      <c r="BM234" s="22" t="s">
        <v>417</v>
      </c>
    </row>
    <row r="235" s="10" customFormat="1" ht="16.5" customHeight="1">
      <c r="B235" s="230"/>
      <c r="C235" s="231"/>
      <c r="D235" s="231"/>
      <c r="E235" s="232" t="s">
        <v>22</v>
      </c>
      <c r="F235" s="233" t="s">
        <v>186</v>
      </c>
      <c r="G235" s="234"/>
      <c r="H235" s="234"/>
      <c r="I235" s="234"/>
      <c r="J235" s="231"/>
      <c r="K235" s="235">
        <v>643</v>
      </c>
      <c r="L235" s="231"/>
      <c r="M235" s="231"/>
      <c r="N235" s="231"/>
      <c r="O235" s="231"/>
      <c r="P235" s="231"/>
      <c r="Q235" s="231"/>
      <c r="R235" s="236"/>
      <c r="T235" s="237"/>
      <c r="U235" s="231"/>
      <c r="V235" s="231"/>
      <c r="W235" s="231"/>
      <c r="X235" s="231"/>
      <c r="Y235" s="231"/>
      <c r="Z235" s="231"/>
      <c r="AA235" s="238"/>
      <c r="AT235" s="239" t="s">
        <v>164</v>
      </c>
      <c r="AU235" s="239" t="s">
        <v>90</v>
      </c>
      <c r="AV235" s="10" t="s">
        <v>90</v>
      </c>
      <c r="AW235" s="10" t="s">
        <v>38</v>
      </c>
      <c r="AX235" s="10" t="s">
        <v>87</v>
      </c>
      <c r="AY235" s="239" t="s">
        <v>156</v>
      </c>
    </row>
    <row r="236" s="1" customFormat="1" ht="25.5" customHeight="1">
      <c r="B236" s="46"/>
      <c r="C236" s="219" t="s">
        <v>418</v>
      </c>
      <c r="D236" s="219" t="s">
        <v>157</v>
      </c>
      <c r="E236" s="220" t="s">
        <v>419</v>
      </c>
      <c r="F236" s="221" t="s">
        <v>420</v>
      </c>
      <c r="G236" s="221"/>
      <c r="H236" s="221"/>
      <c r="I236" s="221"/>
      <c r="J236" s="222" t="s">
        <v>179</v>
      </c>
      <c r="K236" s="223">
        <v>55</v>
      </c>
      <c r="L236" s="224">
        <v>0</v>
      </c>
      <c r="M236" s="225"/>
      <c r="N236" s="226">
        <f>ROUND(L236*K236,2)</f>
        <v>0</v>
      </c>
      <c r="O236" s="226"/>
      <c r="P236" s="226"/>
      <c r="Q236" s="226"/>
      <c r="R236" s="48"/>
      <c r="T236" s="227" t="s">
        <v>22</v>
      </c>
      <c r="U236" s="56" t="s">
        <v>46</v>
      </c>
      <c r="V236" s="47"/>
      <c r="W236" s="228">
        <f>V236*K236</f>
        <v>0</v>
      </c>
      <c r="X236" s="228">
        <v>0.00072000000000000005</v>
      </c>
      <c r="Y236" s="228">
        <f>X236*K236</f>
        <v>0.039600000000000003</v>
      </c>
      <c r="Z236" s="228">
        <v>0</v>
      </c>
      <c r="AA236" s="229">
        <f>Z236*K236</f>
        <v>0</v>
      </c>
      <c r="AR236" s="22" t="s">
        <v>227</v>
      </c>
      <c r="AT236" s="22" t="s">
        <v>157</v>
      </c>
      <c r="AU236" s="22" t="s">
        <v>90</v>
      </c>
      <c r="AY236" s="22" t="s">
        <v>156</v>
      </c>
      <c r="BE236" s="142">
        <f>IF(U236="základní",N236,0)</f>
        <v>0</v>
      </c>
      <c r="BF236" s="142">
        <f>IF(U236="snížená",N236,0)</f>
        <v>0</v>
      </c>
      <c r="BG236" s="142">
        <f>IF(U236="zákl. přenesená",N236,0)</f>
        <v>0</v>
      </c>
      <c r="BH236" s="142">
        <f>IF(U236="sníž. přenesená",N236,0)</f>
        <v>0</v>
      </c>
      <c r="BI236" s="142">
        <f>IF(U236="nulová",N236,0)</f>
        <v>0</v>
      </c>
      <c r="BJ236" s="22" t="s">
        <v>87</v>
      </c>
      <c r="BK236" s="142">
        <f>ROUND(L236*K236,2)</f>
        <v>0</v>
      </c>
      <c r="BL236" s="22" t="s">
        <v>227</v>
      </c>
      <c r="BM236" s="22" t="s">
        <v>421</v>
      </c>
    </row>
    <row r="237" s="1" customFormat="1" ht="49.92" customHeight="1">
      <c r="B237" s="46"/>
      <c r="C237" s="47"/>
      <c r="D237" s="208" t="s">
        <v>422</v>
      </c>
      <c r="E237" s="47"/>
      <c r="F237" s="47"/>
      <c r="G237" s="47"/>
      <c r="H237" s="47"/>
      <c r="I237" s="47"/>
      <c r="J237" s="47"/>
      <c r="K237" s="47"/>
      <c r="L237" s="47"/>
      <c r="M237" s="47"/>
      <c r="N237" s="263">
        <f>BK237</f>
        <v>0</v>
      </c>
      <c r="O237" s="264"/>
      <c r="P237" s="264"/>
      <c r="Q237" s="264"/>
      <c r="R237" s="48"/>
      <c r="T237" s="190"/>
      <c r="U237" s="47"/>
      <c r="V237" s="47"/>
      <c r="W237" s="47"/>
      <c r="X237" s="47"/>
      <c r="Y237" s="47"/>
      <c r="Z237" s="47"/>
      <c r="AA237" s="100"/>
      <c r="AT237" s="22" t="s">
        <v>80</v>
      </c>
      <c r="AU237" s="22" t="s">
        <v>81</v>
      </c>
      <c r="AY237" s="22" t="s">
        <v>423</v>
      </c>
      <c r="BK237" s="142">
        <f>SUM(BK238:BK242)</f>
        <v>0</v>
      </c>
    </row>
    <row r="238" s="1" customFormat="1" ht="22.32" customHeight="1">
      <c r="B238" s="46"/>
      <c r="C238" s="265" t="s">
        <v>22</v>
      </c>
      <c r="D238" s="265" t="s">
        <v>157</v>
      </c>
      <c r="E238" s="266" t="s">
        <v>22</v>
      </c>
      <c r="F238" s="267" t="s">
        <v>22</v>
      </c>
      <c r="G238" s="267"/>
      <c r="H238" s="267"/>
      <c r="I238" s="267"/>
      <c r="J238" s="268" t="s">
        <v>22</v>
      </c>
      <c r="K238" s="252"/>
      <c r="L238" s="224"/>
      <c r="M238" s="226"/>
      <c r="N238" s="226">
        <f>BK238</f>
        <v>0</v>
      </c>
      <c r="O238" s="226"/>
      <c r="P238" s="226"/>
      <c r="Q238" s="226"/>
      <c r="R238" s="48"/>
      <c r="T238" s="227" t="s">
        <v>22</v>
      </c>
      <c r="U238" s="269" t="s">
        <v>46</v>
      </c>
      <c r="V238" s="47"/>
      <c r="W238" s="47"/>
      <c r="X238" s="47"/>
      <c r="Y238" s="47"/>
      <c r="Z238" s="47"/>
      <c r="AA238" s="100"/>
      <c r="AT238" s="22" t="s">
        <v>423</v>
      </c>
      <c r="AU238" s="22" t="s">
        <v>87</v>
      </c>
      <c r="AY238" s="22" t="s">
        <v>423</v>
      </c>
      <c r="BE238" s="142">
        <f>IF(U238="základní",N238,0)</f>
        <v>0</v>
      </c>
      <c r="BF238" s="142">
        <f>IF(U238="snížená",N238,0)</f>
        <v>0</v>
      </c>
      <c r="BG238" s="142">
        <f>IF(U238="zákl. přenesená",N238,0)</f>
        <v>0</v>
      </c>
      <c r="BH238" s="142">
        <f>IF(U238="sníž. přenesená",N238,0)</f>
        <v>0</v>
      </c>
      <c r="BI238" s="142">
        <f>IF(U238="nulová",N238,0)</f>
        <v>0</v>
      </c>
      <c r="BJ238" s="22" t="s">
        <v>87</v>
      </c>
      <c r="BK238" s="142">
        <f>L238*K238</f>
        <v>0</v>
      </c>
    </row>
    <row r="239" s="1" customFormat="1" ht="22.32" customHeight="1">
      <c r="B239" s="46"/>
      <c r="C239" s="265" t="s">
        <v>22</v>
      </c>
      <c r="D239" s="265" t="s">
        <v>157</v>
      </c>
      <c r="E239" s="266" t="s">
        <v>22</v>
      </c>
      <c r="F239" s="267" t="s">
        <v>22</v>
      </c>
      <c r="G239" s="267"/>
      <c r="H239" s="267"/>
      <c r="I239" s="267"/>
      <c r="J239" s="268" t="s">
        <v>22</v>
      </c>
      <c r="K239" s="252"/>
      <c r="L239" s="224"/>
      <c r="M239" s="226"/>
      <c r="N239" s="226">
        <f>BK239</f>
        <v>0</v>
      </c>
      <c r="O239" s="226"/>
      <c r="P239" s="226"/>
      <c r="Q239" s="226"/>
      <c r="R239" s="48"/>
      <c r="T239" s="227" t="s">
        <v>22</v>
      </c>
      <c r="U239" s="269" t="s">
        <v>46</v>
      </c>
      <c r="V239" s="47"/>
      <c r="W239" s="47"/>
      <c r="X239" s="47"/>
      <c r="Y239" s="47"/>
      <c r="Z239" s="47"/>
      <c r="AA239" s="100"/>
      <c r="AT239" s="22" t="s">
        <v>423</v>
      </c>
      <c r="AU239" s="22" t="s">
        <v>87</v>
      </c>
      <c r="AY239" s="22" t="s">
        <v>423</v>
      </c>
      <c r="BE239" s="142">
        <f>IF(U239="základní",N239,0)</f>
        <v>0</v>
      </c>
      <c r="BF239" s="142">
        <f>IF(U239="snížená",N239,0)</f>
        <v>0</v>
      </c>
      <c r="BG239" s="142">
        <f>IF(U239="zákl. přenesená",N239,0)</f>
        <v>0</v>
      </c>
      <c r="BH239" s="142">
        <f>IF(U239="sníž. přenesená",N239,0)</f>
        <v>0</v>
      </c>
      <c r="BI239" s="142">
        <f>IF(U239="nulová",N239,0)</f>
        <v>0</v>
      </c>
      <c r="BJ239" s="22" t="s">
        <v>87</v>
      </c>
      <c r="BK239" s="142">
        <f>L239*K239</f>
        <v>0</v>
      </c>
    </row>
    <row r="240" s="1" customFormat="1" ht="22.32" customHeight="1">
      <c r="B240" s="46"/>
      <c r="C240" s="265" t="s">
        <v>22</v>
      </c>
      <c r="D240" s="265" t="s">
        <v>157</v>
      </c>
      <c r="E240" s="266" t="s">
        <v>22</v>
      </c>
      <c r="F240" s="267" t="s">
        <v>22</v>
      </c>
      <c r="G240" s="267"/>
      <c r="H240" s="267"/>
      <c r="I240" s="267"/>
      <c r="J240" s="268" t="s">
        <v>22</v>
      </c>
      <c r="K240" s="252"/>
      <c r="L240" s="224"/>
      <c r="M240" s="226"/>
      <c r="N240" s="226">
        <f>BK240</f>
        <v>0</v>
      </c>
      <c r="O240" s="226"/>
      <c r="P240" s="226"/>
      <c r="Q240" s="226"/>
      <c r="R240" s="48"/>
      <c r="T240" s="227" t="s">
        <v>22</v>
      </c>
      <c r="U240" s="269" t="s">
        <v>46</v>
      </c>
      <c r="V240" s="47"/>
      <c r="W240" s="47"/>
      <c r="X240" s="47"/>
      <c r="Y240" s="47"/>
      <c r="Z240" s="47"/>
      <c r="AA240" s="100"/>
      <c r="AT240" s="22" t="s">
        <v>423</v>
      </c>
      <c r="AU240" s="22" t="s">
        <v>87</v>
      </c>
      <c r="AY240" s="22" t="s">
        <v>423</v>
      </c>
      <c r="BE240" s="142">
        <f>IF(U240="základní",N240,0)</f>
        <v>0</v>
      </c>
      <c r="BF240" s="142">
        <f>IF(U240="snížená",N240,0)</f>
        <v>0</v>
      </c>
      <c r="BG240" s="142">
        <f>IF(U240="zákl. přenesená",N240,0)</f>
        <v>0</v>
      </c>
      <c r="BH240" s="142">
        <f>IF(U240="sníž. přenesená",N240,0)</f>
        <v>0</v>
      </c>
      <c r="BI240" s="142">
        <f>IF(U240="nulová",N240,0)</f>
        <v>0</v>
      </c>
      <c r="BJ240" s="22" t="s">
        <v>87</v>
      </c>
      <c r="BK240" s="142">
        <f>L240*K240</f>
        <v>0</v>
      </c>
    </row>
    <row r="241" s="1" customFormat="1" ht="22.32" customHeight="1">
      <c r="B241" s="46"/>
      <c r="C241" s="265" t="s">
        <v>22</v>
      </c>
      <c r="D241" s="265" t="s">
        <v>157</v>
      </c>
      <c r="E241" s="266" t="s">
        <v>22</v>
      </c>
      <c r="F241" s="267" t="s">
        <v>22</v>
      </c>
      <c r="G241" s="267"/>
      <c r="H241" s="267"/>
      <c r="I241" s="267"/>
      <c r="J241" s="268" t="s">
        <v>22</v>
      </c>
      <c r="K241" s="252"/>
      <c r="L241" s="224"/>
      <c r="M241" s="226"/>
      <c r="N241" s="226">
        <f>BK241</f>
        <v>0</v>
      </c>
      <c r="O241" s="226"/>
      <c r="P241" s="226"/>
      <c r="Q241" s="226"/>
      <c r="R241" s="48"/>
      <c r="T241" s="227" t="s">
        <v>22</v>
      </c>
      <c r="U241" s="269" t="s">
        <v>46</v>
      </c>
      <c r="V241" s="47"/>
      <c r="W241" s="47"/>
      <c r="X241" s="47"/>
      <c r="Y241" s="47"/>
      <c r="Z241" s="47"/>
      <c r="AA241" s="100"/>
      <c r="AT241" s="22" t="s">
        <v>423</v>
      </c>
      <c r="AU241" s="22" t="s">
        <v>87</v>
      </c>
      <c r="AY241" s="22" t="s">
        <v>423</v>
      </c>
      <c r="BE241" s="142">
        <f>IF(U241="základní",N241,0)</f>
        <v>0</v>
      </c>
      <c r="BF241" s="142">
        <f>IF(U241="snížená",N241,0)</f>
        <v>0</v>
      </c>
      <c r="BG241" s="142">
        <f>IF(U241="zákl. přenesená",N241,0)</f>
        <v>0</v>
      </c>
      <c r="BH241" s="142">
        <f>IF(U241="sníž. přenesená",N241,0)</f>
        <v>0</v>
      </c>
      <c r="BI241" s="142">
        <f>IF(U241="nulová",N241,0)</f>
        <v>0</v>
      </c>
      <c r="BJ241" s="22" t="s">
        <v>87</v>
      </c>
      <c r="BK241" s="142">
        <f>L241*K241</f>
        <v>0</v>
      </c>
    </row>
    <row r="242" s="1" customFormat="1" ht="22.32" customHeight="1">
      <c r="B242" s="46"/>
      <c r="C242" s="265" t="s">
        <v>22</v>
      </c>
      <c r="D242" s="265" t="s">
        <v>157</v>
      </c>
      <c r="E242" s="266" t="s">
        <v>22</v>
      </c>
      <c r="F242" s="267" t="s">
        <v>22</v>
      </c>
      <c r="G242" s="267"/>
      <c r="H242" s="267"/>
      <c r="I242" s="267"/>
      <c r="J242" s="268" t="s">
        <v>22</v>
      </c>
      <c r="K242" s="252"/>
      <c r="L242" s="224"/>
      <c r="M242" s="226"/>
      <c r="N242" s="226">
        <f>BK242</f>
        <v>0</v>
      </c>
      <c r="O242" s="226"/>
      <c r="P242" s="226"/>
      <c r="Q242" s="226"/>
      <c r="R242" s="48"/>
      <c r="T242" s="227" t="s">
        <v>22</v>
      </c>
      <c r="U242" s="269" t="s">
        <v>46</v>
      </c>
      <c r="V242" s="72"/>
      <c r="W242" s="72"/>
      <c r="X242" s="72"/>
      <c r="Y242" s="72"/>
      <c r="Z242" s="72"/>
      <c r="AA242" s="74"/>
      <c r="AT242" s="22" t="s">
        <v>423</v>
      </c>
      <c r="AU242" s="22" t="s">
        <v>87</v>
      </c>
      <c r="AY242" s="22" t="s">
        <v>423</v>
      </c>
      <c r="BE242" s="142">
        <f>IF(U242="základní",N242,0)</f>
        <v>0</v>
      </c>
      <c r="BF242" s="142">
        <f>IF(U242="snížená",N242,0)</f>
        <v>0</v>
      </c>
      <c r="BG242" s="142">
        <f>IF(U242="zákl. přenesená",N242,0)</f>
        <v>0</v>
      </c>
      <c r="BH242" s="142">
        <f>IF(U242="sníž. přenesená",N242,0)</f>
        <v>0</v>
      </c>
      <c r="BI242" s="142">
        <f>IF(U242="nulová",N242,0)</f>
        <v>0</v>
      </c>
      <c r="BJ242" s="22" t="s">
        <v>87</v>
      </c>
      <c r="BK242" s="142">
        <f>L242*K242</f>
        <v>0</v>
      </c>
    </row>
    <row r="243" s="1" customFormat="1" ht="6.96" customHeight="1">
      <c r="B243" s="75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7"/>
    </row>
  </sheetData>
  <sheetProtection sheet="1" formatColumns="0" formatRows="0" objects="1" scenarios="1" spinCount="10" saltValue="CyqLa7V1igHJ+7siFi6ctm01dR5Nsk7KQtwX6xXrQSEtvYbEUirk4BY+U1e0gcU08f62RFFrXrABqSp+Ie45jA==" hashValue="ZcME9opaKKsijyZMREhMgEk/aOmw2C21pEuUxqRMYF/aRjQa46rdJ5H3iHWtYC88mb5HSDrpJZLd/eCVvVZ0ZQ==" algorithmName="SHA-512" password="CC35"/>
  <mergeCells count="322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D109:H109"/>
    <mergeCell ref="N109:Q109"/>
    <mergeCell ref="N110:Q110"/>
    <mergeCell ref="L112:Q112"/>
    <mergeCell ref="C118:Q118"/>
    <mergeCell ref="F120:P120"/>
    <mergeCell ref="F121:P121"/>
    <mergeCell ref="M123:P123"/>
    <mergeCell ref="M125:Q125"/>
    <mergeCell ref="M126:Q126"/>
    <mergeCell ref="F128:I128"/>
    <mergeCell ref="L128:M128"/>
    <mergeCell ref="N128:Q128"/>
    <mergeCell ref="F132:I132"/>
    <mergeCell ref="L132:M132"/>
    <mergeCell ref="N132:Q132"/>
    <mergeCell ref="F133:I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F139:I139"/>
    <mergeCell ref="L139:M139"/>
    <mergeCell ref="N139:Q139"/>
    <mergeCell ref="F140:I140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F145:I145"/>
    <mergeCell ref="L145:M145"/>
    <mergeCell ref="N145:Q145"/>
    <mergeCell ref="F146:I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4:I154"/>
    <mergeCell ref="L154:M154"/>
    <mergeCell ref="N154:Q154"/>
    <mergeCell ref="F156:I156"/>
    <mergeCell ref="L156:M156"/>
    <mergeCell ref="N156:Q156"/>
    <mergeCell ref="F157:I157"/>
    <mergeCell ref="L157:M157"/>
    <mergeCell ref="N157:Q157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F165:I165"/>
    <mergeCell ref="L165:M165"/>
    <mergeCell ref="N165:Q165"/>
    <mergeCell ref="F166:I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F172:I172"/>
    <mergeCell ref="L172:M172"/>
    <mergeCell ref="N172:Q172"/>
    <mergeCell ref="F173:I173"/>
    <mergeCell ref="F174:I174"/>
    <mergeCell ref="L174:M174"/>
    <mergeCell ref="N174:Q174"/>
    <mergeCell ref="F175:I175"/>
    <mergeCell ref="F176:I176"/>
    <mergeCell ref="L176:M176"/>
    <mergeCell ref="N176:Q176"/>
    <mergeCell ref="F177:I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2:I182"/>
    <mergeCell ref="L182:M182"/>
    <mergeCell ref="N182:Q182"/>
    <mergeCell ref="F183:I183"/>
    <mergeCell ref="L183:M183"/>
    <mergeCell ref="N183:Q183"/>
    <mergeCell ref="F184:I184"/>
    <mergeCell ref="F185:I185"/>
    <mergeCell ref="L185:M185"/>
    <mergeCell ref="N185:Q185"/>
    <mergeCell ref="F187:I187"/>
    <mergeCell ref="L187:M187"/>
    <mergeCell ref="N187:Q187"/>
    <mergeCell ref="F190:I190"/>
    <mergeCell ref="L190:M190"/>
    <mergeCell ref="N190:Q190"/>
    <mergeCell ref="F192:I192"/>
    <mergeCell ref="L192:M192"/>
    <mergeCell ref="N192:Q192"/>
    <mergeCell ref="F193:I193"/>
    <mergeCell ref="F194:I194"/>
    <mergeCell ref="L194:M194"/>
    <mergeCell ref="N194:Q194"/>
    <mergeCell ref="F195:I195"/>
    <mergeCell ref="F196:I196"/>
    <mergeCell ref="L196:M196"/>
    <mergeCell ref="N196:Q196"/>
    <mergeCell ref="F197:I197"/>
    <mergeCell ref="F198:I198"/>
    <mergeCell ref="L198:M198"/>
    <mergeCell ref="N198:Q198"/>
    <mergeCell ref="F199:I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7:I207"/>
    <mergeCell ref="L207:M207"/>
    <mergeCell ref="N207:Q207"/>
    <mergeCell ref="F209:I209"/>
    <mergeCell ref="L209:M209"/>
    <mergeCell ref="N209:Q209"/>
    <mergeCell ref="F210:I210"/>
    <mergeCell ref="F212:I212"/>
    <mergeCell ref="L212:M212"/>
    <mergeCell ref="N212:Q212"/>
    <mergeCell ref="F213:I213"/>
    <mergeCell ref="F214:I214"/>
    <mergeCell ref="L214:M214"/>
    <mergeCell ref="N214:Q214"/>
    <mergeCell ref="F215:I215"/>
    <mergeCell ref="F216:I216"/>
    <mergeCell ref="L216:M216"/>
    <mergeCell ref="N216:Q216"/>
    <mergeCell ref="F217:I217"/>
    <mergeCell ref="F218:I218"/>
    <mergeCell ref="L218:M218"/>
    <mergeCell ref="N218:Q218"/>
    <mergeCell ref="F219:I219"/>
    <mergeCell ref="F220:I220"/>
    <mergeCell ref="F221:I221"/>
    <mergeCell ref="F222:I222"/>
    <mergeCell ref="L222:M222"/>
    <mergeCell ref="N222:Q222"/>
    <mergeCell ref="F223:I223"/>
    <mergeCell ref="F224:I224"/>
    <mergeCell ref="L224:M224"/>
    <mergeCell ref="N224:Q224"/>
    <mergeCell ref="F225:I225"/>
    <mergeCell ref="F226:I226"/>
    <mergeCell ref="L226:M226"/>
    <mergeCell ref="N226:Q226"/>
    <mergeCell ref="F227:I227"/>
    <mergeCell ref="F228:I228"/>
    <mergeCell ref="L228:M228"/>
    <mergeCell ref="N228:Q228"/>
    <mergeCell ref="F229:I229"/>
    <mergeCell ref="F230:I230"/>
    <mergeCell ref="L230:M230"/>
    <mergeCell ref="N230:Q230"/>
    <mergeCell ref="F231:I231"/>
    <mergeCell ref="F232:I232"/>
    <mergeCell ref="L232:M232"/>
    <mergeCell ref="N232:Q232"/>
    <mergeCell ref="F233:I233"/>
    <mergeCell ref="F234:I234"/>
    <mergeCell ref="L234:M234"/>
    <mergeCell ref="N234:Q234"/>
    <mergeCell ref="F235:I235"/>
    <mergeCell ref="F236:I236"/>
    <mergeCell ref="L236:M236"/>
    <mergeCell ref="N236:Q236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N129:Q129"/>
    <mergeCell ref="N130:Q130"/>
    <mergeCell ref="N131:Q131"/>
    <mergeCell ref="N138:Q138"/>
    <mergeCell ref="N153:Q153"/>
    <mergeCell ref="N155:Q155"/>
    <mergeCell ref="N181:Q181"/>
    <mergeCell ref="N186:Q186"/>
    <mergeCell ref="N188:Q188"/>
    <mergeCell ref="N189:Q189"/>
    <mergeCell ref="N191:Q191"/>
    <mergeCell ref="N206:Q206"/>
    <mergeCell ref="N208:Q208"/>
    <mergeCell ref="N211:Q211"/>
    <mergeCell ref="N237:Q237"/>
    <mergeCell ref="H1:K1"/>
    <mergeCell ref="S2:AC2"/>
  </mergeCells>
  <dataValidations count="2">
    <dataValidation type="list" allowBlank="1" showInputMessage="1" showErrorMessage="1" error="Povoleny jsou hodnoty K, M." sqref="D238:D243">
      <formula1>"K, M"</formula1>
    </dataValidation>
    <dataValidation type="list" allowBlank="1" showInputMessage="1" showErrorMessage="1" error="Povoleny jsou hodnoty základní, snížená, zákl. přenesená, sníž. přenesená, nulová." sqref="U238:U243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8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3"/>
      <c r="B1" s="13"/>
      <c r="C1" s="13"/>
      <c r="D1" s="14" t="s">
        <v>1</v>
      </c>
      <c r="E1" s="13"/>
      <c r="F1" s="15" t="s">
        <v>105</v>
      </c>
      <c r="G1" s="15"/>
      <c r="H1" s="154" t="s">
        <v>106</v>
      </c>
      <c r="I1" s="154"/>
      <c r="J1" s="154"/>
      <c r="K1" s="154"/>
      <c r="L1" s="15" t="s">
        <v>107</v>
      </c>
      <c r="M1" s="13"/>
      <c r="N1" s="13"/>
      <c r="O1" s="14" t="s">
        <v>108</v>
      </c>
      <c r="P1" s="13"/>
      <c r="Q1" s="13"/>
      <c r="R1" s="13"/>
      <c r="S1" s="15" t="s">
        <v>109</v>
      </c>
      <c r="T1" s="15"/>
      <c r="U1" s="153"/>
      <c r="V1" s="15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ht="36.96" customHeight="1">
      <c r="C2" s="19" t="s">
        <v>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S2" s="21" t="s">
        <v>8</v>
      </c>
      <c r="AT2" s="22" t="s">
        <v>92</v>
      </c>
    </row>
    <row r="3" ht="6.96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90</v>
      </c>
    </row>
    <row r="4" ht="36.96" customHeight="1">
      <c r="B4" s="26"/>
      <c r="C4" s="27" t="s">
        <v>110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  <c r="T4" s="20" t="s">
        <v>13</v>
      </c>
      <c r="AT4" s="22" t="s">
        <v>6</v>
      </c>
    </row>
    <row r="5" ht="6.96" customHeight="1">
      <c r="B5" s="26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29"/>
    </row>
    <row r="6" ht="25.44" customHeight="1">
      <c r="B6" s="26"/>
      <c r="C6" s="31"/>
      <c r="D6" s="38" t="s">
        <v>19</v>
      </c>
      <c r="E6" s="31"/>
      <c r="F6" s="155" t="str">
        <f>'Rekapitulace stavby'!K6</f>
        <v xml:space="preserve">Renovace fasády ZŠ  v Bílem Kostele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1"/>
      <c r="R6" s="29"/>
    </row>
    <row r="7" s="1" customFormat="1" ht="32.88" customHeight="1">
      <c r="B7" s="46"/>
      <c r="C7" s="47"/>
      <c r="D7" s="35" t="s">
        <v>111</v>
      </c>
      <c r="E7" s="47"/>
      <c r="F7" s="36" t="s">
        <v>424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</row>
    <row r="8" s="1" customFormat="1" ht="14.4" customHeight="1">
      <c r="B8" s="46"/>
      <c r="C8" s="47"/>
      <c r="D8" s="38" t="s">
        <v>21</v>
      </c>
      <c r="E8" s="47"/>
      <c r="F8" s="33" t="s">
        <v>22</v>
      </c>
      <c r="G8" s="47"/>
      <c r="H8" s="47"/>
      <c r="I8" s="47"/>
      <c r="J8" s="47"/>
      <c r="K8" s="47"/>
      <c r="L8" s="47"/>
      <c r="M8" s="38" t="s">
        <v>23</v>
      </c>
      <c r="N8" s="47"/>
      <c r="O8" s="33" t="s">
        <v>22</v>
      </c>
      <c r="P8" s="47"/>
      <c r="Q8" s="47"/>
      <c r="R8" s="48"/>
    </row>
    <row r="9" s="1" customFormat="1" ht="14.4" customHeight="1">
      <c r="B9" s="46"/>
      <c r="C9" s="47"/>
      <c r="D9" s="38" t="s">
        <v>24</v>
      </c>
      <c r="E9" s="47"/>
      <c r="F9" s="33" t="s">
        <v>25</v>
      </c>
      <c r="G9" s="47"/>
      <c r="H9" s="47"/>
      <c r="I9" s="47"/>
      <c r="J9" s="47"/>
      <c r="K9" s="47"/>
      <c r="L9" s="47"/>
      <c r="M9" s="38" t="s">
        <v>26</v>
      </c>
      <c r="N9" s="47"/>
      <c r="O9" s="156" t="str">
        <f>'Rekapitulace stavby'!AN8</f>
        <v>26. 3. 2018</v>
      </c>
      <c r="P9" s="90"/>
      <c r="Q9" s="47"/>
      <c r="R9" s="48"/>
    </row>
    <row r="10" s="1" customFormat="1" ht="10.8" customHeight="1"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</row>
    <row r="11" s="1" customFormat="1" ht="14.4" customHeight="1">
      <c r="B11" s="46"/>
      <c r="C11" s="47"/>
      <c r="D11" s="38" t="s">
        <v>28</v>
      </c>
      <c r="E11" s="47"/>
      <c r="F11" s="47"/>
      <c r="G11" s="47"/>
      <c r="H11" s="47"/>
      <c r="I11" s="47"/>
      <c r="J11" s="47"/>
      <c r="K11" s="47"/>
      <c r="L11" s="47"/>
      <c r="M11" s="38" t="s">
        <v>29</v>
      </c>
      <c r="N11" s="47"/>
      <c r="O11" s="33" t="str">
        <f>IF('Rekapitulace stavby'!AN10="","",'Rekapitulace stavby'!AN10)</f>
        <v>00672106</v>
      </c>
      <c r="P11" s="33"/>
      <c r="Q11" s="47"/>
      <c r="R11" s="48"/>
    </row>
    <row r="12" s="1" customFormat="1" ht="18" customHeight="1">
      <c r="B12" s="46"/>
      <c r="C12" s="47"/>
      <c r="D12" s="47"/>
      <c r="E12" s="33" t="str">
        <f>IF('Rekapitulace stavby'!E11="","",'Rekapitulace stavby'!E11)</f>
        <v>Obec Bílý Kostel nad Nisou</v>
      </c>
      <c r="F12" s="47"/>
      <c r="G12" s="47"/>
      <c r="H12" s="47"/>
      <c r="I12" s="47"/>
      <c r="J12" s="47"/>
      <c r="K12" s="47"/>
      <c r="L12" s="47"/>
      <c r="M12" s="38" t="s">
        <v>32</v>
      </c>
      <c r="N12" s="47"/>
      <c r="O12" s="33" t="str">
        <f>IF('Rekapitulace stavby'!AN11="","",'Rekapitulace stavby'!AN11)</f>
        <v>CZ00672106</v>
      </c>
      <c r="P12" s="33"/>
      <c r="Q12" s="47"/>
      <c r="R12" s="48"/>
    </row>
    <row r="13" s="1" customFormat="1" ht="6.96" customHeight="1"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</row>
    <row r="14" s="1" customFormat="1" ht="14.4" customHeight="1">
      <c r="B14" s="46"/>
      <c r="C14" s="47"/>
      <c r="D14" s="38" t="s">
        <v>34</v>
      </c>
      <c r="E14" s="47"/>
      <c r="F14" s="47"/>
      <c r="G14" s="47"/>
      <c r="H14" s="47"/>
      <c r="I14" s="47"/>
      <c r="J14" s="47"/>
      <c r="K14" s="47"/>
      <c r="L14" s="47"/>
      <c r="M14" s="38" t="s">
        <v>29</v>
      </c>
      <c r="N14" s="47"/>
      <c r="O14" s="39" t="str">
        <f>IF('Rekapitulace stavby'!AN13="","",'Rekapitulace stavby'!AN13)</f>
        <v>Vyplň údaj</v>
      </c>
      <c r="P14" s="33"/>
      <c r="Q14" s="47"/>
      <c r="R14" s="48"/>
    </row>
    <row r="15" s="1" customFormat="1" ht="18" customHeight="1">
      <c r="B15" s="46"/>
      <c r="C15" s="47"/>
      <c r="D15" s="47"/>
      <c r="E15" s="39" t="str">
        <f>IF('Rekapitulace stavby'!E14="","",'Rekapitulace stavby'!E14)</f>
        <v>Vyplň údaj</v>
      </c>
      <c r="F15" s="157"/>
      <c r="G15" s="157"/>
      <c r="H15" s="157"/>
      <c r="I15" s="157"/>
      <c r="J15" s="157"/>
      <c r="K15" s="157"/>
      <c r="L15" s="157"/>
      <c r="M15" s="38" t="s">
        <v>32</v>
      </c>
      <c r="N15" s="47"/>
      <c r="O15" s="39" t="str">
        <f>IF('Rekapitulace stavby'!AN14="","",'Rekapitulace stavby'!AN14)</f>
        <v>Vyplň údaj</v>
      </c>
      <c r="P15" s="33"/>
      <c r="Q15" s="47"/>
      <c r="R15" s="48"/>
    </row>
    <row r="16" s="1" customFormat="1" ht="6.96" customHeight="1"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</row>
    <row r="17" s="1" customFormat="1" ht="14.4" customHeight="1">
      <c r="B17" s="46"/>
      <c r="C17" s="47"/>
      <c r="D17" s="38" t="s">
        <v>36</v>
      </c>
      <c r="E17" s="47"/>
      <c r="F17" s="47"/>
      <c r="G17" s="47"/>
      <c r="H17" s="47"/>
      <c r="I17" s="47"/>
      <c r="J17" s="47"/>
      <c r="K17" s="47"/>
      <c r="L17" s="47"/>
      <c r="M17" s="38" t="s">
        <v>29</v>
      </c>
      <c r="N17" s="47"/>
      <c r="O17" s="33" t="str">
        <f>IF('Rekapitulace stavby'!AN16="","",'Rekapitulace stavby'!AN16)</f>
        <v/>
      </c>
      <c r="P17" s="33"/>
      <c r="Q17" s="47"/>
      <c r="R17" s="48"/>
    </row>
    <row r="18" s="1" customFormat="1" ht="18" customHeight="1">
      <c r="B18" s="46"/>
      <c r="C18" s="47"/>
      <c r="D18" s="47"/>
      <c r="E18" s="33" t="str">
        <f>IF('Rekapitulace stavby'!E17="","",'Rekapitulace stavby'!E17)</f>
        <v>API Liberec</v>
      </c>
      <c r="F18" s="47"/>
      <c r="G18" s="47"/>
      <c r="H18" s="47"/>
      <c r="I18" s="47"/>
      <c r="J18" s="47"/>
      <c r="K18" s="47"/>
      <c r="L18" s="47"/>
      <c r="M18" s="38" t="s">
        <v>32</v>
      </c>
      <c r="N18" s="47"/>
      <c r="O18" s="33" t="str">
        <f>IF('Rekapitulace stavby'!AN17="","",'Rekapitulace stavby'!AN17)</f>
        <v/>
      </c>
      <c r="P18" s="33"/>
      <c r="Q18" s="47"/>
      <c r="R18" s="48"/>
    </row>
    <row r="19" s="1" customFormat="1" ht="6.96" customHeight="1"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</row>
    <row r="20" s="1" customFormat="1" ht="14.4" customHeight="1">
      <c r="B20" s="46"/>
      <c r="C20" s="47"/>
      <c r="D20" s="38" t="s">
        <v>39</v>
      </c>
      <c r="E20" s="47"/>
      <c r="F20" s="47"/>
      <c r="G20" s="47"/>
      <c r="H20" s="47"/>
      <c r="I20" s="47"/>
      <c r="J20" s="47"/>
      <c r="K20" s="47"/>
      <c r="L20" s="47"/>
      <c r="M20" s="38" t="s">
        <v>29</v>
      </c>
      <c r="N20" s="47"/>
      <c r="O20" s="33" t="str">
        <f>IF('Rekapitulace stavby'!AN19="","",'Rekapitulace stavby'!AN19)</f>
        <v/>
      </c>
      <c r="P20" s="33"/>
      <c r="Q20" s="47"/>
      <c r="R20" s="48"/>
    </row>
    <row r="21" s="1" customFormat="1" ht="18" customHeight="1">
      <c r="B21" s="46"/>
      <c r="C21" s="47"/>
      <c r="D21" s="47"/>
      <c r="E21" s="33" t="str">
        <f>IF('Rekapitulace stavby'!E20="","",'Rekapitulace stavby'!E20)</f>
        <v xml:space="preserve"> </v>
      </c>
      <c r="F21" s="47"/>
      <c r="G21" s="47"/>
      <c r="H21" s="47"/>
      <c r="I21" s="47"/>
      <c r="J21" s="47"/>
      <c r="K21" s="47"/>
      <c r="L21" s="47"/>
      <c r="M21" s="38" t="s">
        <v>32</v>
      </c>
      <c r="N21" s="47"/>
      <c r="O21" s="33" t="str">
        <f>IF('Rekapitulace stavby'!AN20="","",'Rekapitulace stavby'!AN20)</f>
        <v/>
      </c>
      <c r="P21" s="33"/>
      <c r="Q21" s="47"/>
      <c r="R21" s="48"/>
    </row>
    <row r="22" s="1" customFormat="1" ht="6.96" customHeight="1"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</row>
    <row r="23" s="1" customFormat="1" ht="14.4" customHeight="1">
      <c r="B23" s="46"/>
      <c r="C23" s="47"/>
      <c r="D23" s="38" t="s">
        <v>41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s="1" customFormat="1" ht="16.5" customHeight="1">
      <c r="B24" s="46"/>
      <c r="C24" s="47"/>
      <c r="D24" s="47"/>
      <c r="E24" s="42" t="s">
        <v>22</v>
      </c>
      <c r="F24" s="42"/>
      <c r="G24" s="42"/>
      <c r="H24" s="42"/>
      <c r="I24" s="42"/>
      <c r="J24" s="42"/>
      <c r="K24" s="42"/>
      <c r="L24" s="42"/>
      <c r="M24" s="47"/>
      <c r="N24" s="47"/>
      <c r="O24" s="47"/>
      <c r="P24" s="47"/>
      <c r="Q24" s="47"/>
      <c r="R24" s="48"/>
    </row>
    <row r="25" s="1" customFormat="1" ht="6.96" customHeight="1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</row>
    <row r="26" s="1" customFormat="1" ht="6.96" customHeight="1">
      <c r="B26" s="46"/>
      <c r="C26" s="4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47"/>
      <c r="R26" s="48"/>
    </row>
    <row r="27" s="1" customFormat="1" ht="14.4" customHeight="1">
      <c r="B27" s="46"/>
      <c r="C27" s="47"/>
      <c r="D27" s="158" t="s">
        <v>114</v>
      </c>
      <c r="E27" s="47"/>
      <c r="F27" s="47"/>
      <c r="G27" s="47"/>
      <c r="H27" s="47"/>
      <c r="I27" s="47"/>
      <c r="J27" s="47"/>
      <c r="K27" s="47"/>
      <c r="L27" s="47"/>
      <c r="M27" s="45">
        <f>N88</f>
        <v>0</v>
      </c>
      <c r="N27" s="45"/>
      <c r="O27" s="45"/>
      <c r="P27" s="45"/>
      <c r="Q27" s="47"/>
      <c r="R27" s="48"/>
    </row>
    <row r="28" s="1" customFormat="1" ht="14.4" customHeight="1">
      <c r="B28" s="46"/>
      <c r="C28" s="47"/>
      <c r="D28" s="44" t="s">
        <v>99</v>
      </c>
      <c r="E28" s="47"/>
      <c r="F28" s="47"/>
      <c r="G28" s="47"/>
      <c r="H28" s="47"/>
      <c r="I28" s="47"/>
      <c r="J28" s="47"/>
      <c r="K28" s="47"/>
      <c r="L28" s="47"/>
      <c r="M28" s="45">
        <f>N104</f>
        <v>0</v>
      </c>
      <c r="N28" s="45"/>
      <c r="O28" s="45"/>
      <c r="P28" s="45"/>
      <c r="Q28" s="47"/>
      <c r="R28" s="48"/>
    </row>
    <row r="29" s="1" customFormat="1" ht="6.96" customHeight="1"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</row>
    <row r="30" s="1" customFormat="1" ht="25.44" customHeight="1">
      <c r="B30" s="46"/>
      <c r="C30" s="47"/>
      <c r="D30" s="159" t="s">
        <v>44</v>
      </c>
      <c r="E30" s="47"/>
      <c r="F30" s="47"/>
      <c r="G30" s="47"/>
      <c r="H30" s="47"/>
      <c r="I30" s="47"/>
      <c r="J30" s="47"/>
      <c r="K30" s="47"/>
      <c r="L30" s="47"/>
      <c r="M30" s="160">
        <f>ROUND(M27+M28,2)</f>
        <v>0</v>
      </c>
      <c r="N30" s="47"/>
      <c r="O30" s="47"/>
      <c r="P30" s="47"/>
      <c r="Q30" s="47"/>
      <c r="R30" s="48"/>
    </row>
    <row r="31" s="1" customFormat="1" ht="6.96" customHeight="1">
      <c r="B31" s="46"/>
      <c r="C31" s="4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47"/>
      <c r="R31" s="48"/>
    </row>
    <row r="32" s="1" customFormat="1" ht="14.4" customHeight="1">
      <c r="B32" s="46"/>
      <c r="C32" s="47"/>
      <c r="D32" s="54" t="s">
        <v>45</v>
      </c>
      <c r="E32" s="54" t="s">
        <v>46</v>
      </c>
      <c r="F32" s="55">
        <v>0.20999999999999999</v>
      </c>
      <c r="G32" s="161" t="s">
        <v>47</v>
      </c>
      <c r="H32" s="162">
        <f>ROUND((((SUM(BE104:BE111)+SUM(BE129:BE254))+SUM(BE256:BE260))),2)</f>
        <v>0</v>
      </c>
      <c r="I32" s="47"/>
      <c r="J32" s="47"/>
      <c r="K32" s="47"/>
      <c r="L32" s="47"/>
      <c r="M32" s="162">
        <f>ROUND(((ROUND((SUM(BE104:BE111)+SUM(BE129:BE254)), 2)*F32)+SUM(BE256:BE260)*F32),2)</f>
        <v>0</v>
      </c>
      <c r="N32" s="47"/>
      <c r="O32" s="47"/>
      <c r="P32" s="47"/>
      <c r="Q32" s="47"/>
      <c r="R32" s="48"/>
    </row>
    <row r="33" s="1" customFormat="1" ht="14.4" customHeight="1">
      <c r="B33" s="46"/>
      <c r="C33" s="47"/>
      <c r="D33" s="47"/>
      <c r="E33" s="54" t="s">
        <v>48</v>
      </c>
      <c r="F33" s="55">
        <v>0.14999999999999999</v>
      </c>
      <c r="G33" s="161" t="s">
        <v>47</v>
      </c>
      <c r="H33" s="162">
        <f>ROUND((((SUM(BF104:BF111)+SUM(BF129:BF254))+SUM(BF256:BF260))),2)</f>
        <v>0</v>
      </c>
      <c r="I33" s="47"/>
      <c r="J33" s="47"/>
      <c r="K33" s="47"/>
      <c r="L33" s="47"/>
      <c r="M33" s="162">
        <f>ROUND(((ROUND((SUM(BF104:BF111)+SUM(BF129:BF254)), 2)*F33)+SUM(BF256:BF260)*F33),2)</f>
        <v>0</v>
      </c>
      <c r="N33" s="47"/>
      <c r="O33" s="47"/>
      <c r="P33" s="47"/>
      <c r="Q33" s="47"/>
      <c r="R33" s="48"/>
    </row>
    <row r="34" hidden="1" s="1" customFormat="1" ht="14.4" customHeight="1">
      <c r="B34" s="46"/>
      <c r="C34" s="47"/>
      <c r="D34" s="47"/>
      <c r="E34" s="54" t="s">
        <v>49</v>
      </c>
      <c r="F34" s="55">
        <v>0.20999999999999999</v>
      </c>
      <c r="G34" s="161" t="s">
        <v>47</v>
      </c>
      <c r="H34" s="162">
        <f>ROUND((((SUM(BG104:BG111)+SUM(BG129:BG254))+SUM(BG256:BG260))),2)</f>
        <v>0</v>
      </c>
      <c r="I34" s="47"/>
      <c r="J34" s="47"/>
      <c r="K34" s="47"/>
      <c r="L34" s="47"/>
      <c r="M34" s="162">
        <v>0</v>
      </c>
      <c r="N34" s="47"/>
      <c r="O34" s="47"/>
      <c r="P34" s="47"/>
      <c r="Q34" s="47"/>
      <c r="R34" s="48"/>
    </row>
    <row r="35" hidden="1" s="1" customFormat="1" ht="14.4" customHeight="1">
      <c r="B35" s="46"/>
      <c r="C35" s="47"/>
      <c r="D35" s="47"/>
      <c r="E35" s="54" t="s">
        <v>50</v>
      </c>
      <c r="F35" s="55">
        <v>0.14999999999999999</v>
      </c>
      <c r="G35" s="161" t="s">
        <v>47</v>
      </c>
      <c r="H35" s="162">
        <f>ROUND((((SUM(BH104:BH111)+SUM(BH129:BH254))+SUM(BH256:BH260))),2)</f>
        <v>0</v>
      </c>
      <c r="I35" s="47"/>
      <c r="J35" s="47"/>
      <c r="K35" s="47"/>
      <c r="L35" s="47"/>
      <c r="M35" s="162">
        <v>0</v>
      </c>
      <c r="N35" s="47"/>
      <c r="O35" s="47"/>
      <c r="P35" s="47"/>
      <c r="Q35" s="47"/>
      <c r="R35" s="48"/>
    </row>
    <row r="36" hidden="1" s="1" customFormat="1" ht="14.4" customHeight="1">
      <c r="B36" s="46"/>
      <c r="C36" s="47"/>
      <c r="D36" s="47"/>
      <c r="E36" s="54" t="s">
        <v>51</v>
      </c>
      <c r="F36" s="55">
        <v>0</v>
      </c>
      <c r="G36" s="161" t="s">
        <v>47</v>
      </c>
      <c r="H36" s="162">
        <f>ROUND((((SUM(BI104:BI111)+SUM(BI129:BI254))+SUM(BI256:BI260))),2)</f>
        <v>0</v>
      </c>
      <c r="I36" s="47"/>
      <c r="J36" s="47"/>
      <c r="K36" s="47"/>
      <c r="L36" s="47"/>
      <c r="M36" s="162">
        <v>0</v>
      </c>
      <c r="N36" s="47"/>
      <c r="O36" s="47"/>
      <c r="P36" s="47"/>
      <c r="Q36" s="47"/>
      <c r="R36" s="48"/>
    </row>
    <row r="37" s="1" customFormat="1" ht="6.96" customHeight="1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8"/>
    </row>
    <row r="38" s="1" customFormat="1" ht="25.44" customHeight="1">
      <c r="B38" s="46"/>
      <c r="C38" s="151"/>
      <c r="D38" s="163" t="s">
        <v>52</v>
      </c>
      <c r="E38" s="103"/>
      <c r="F38" s="103"/>
      <c r="G38" s="164" t="s">
        <v>53</v>
      </c>
      <c r="H38" s="165" t="s">
        <v>54</v>
      </c>
      <c r="I38" s="103"/>
      <c r="J38" s="103"/>
      <c r="K38" s="103"/>
      <c r="L38" s="166">
        <f>SUM(M30:M36)</f>
        <v>0</v>
      </c>
      <c r="M38" s="166"/>
      <c r="N38" s="166"/>
      <c r="O38" s="166"/>
      <c r="P38" s="167"/>
      <c r="Q38" s="151"/>
      <c r="R38" s="48"/>
    </row>
    <row r="39" s="1" customFormat="1" ht="14.4" customHeight="1"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/>
    </row>
    <row r="40" s="1" customFormat="1" ht="14.4" customHeight="1"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8"/>
    </row>
    <row r="41">
      <c r="B41" s="2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29"/>
    </row>
    <row r="42"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29"/>
    </row>
    <row r="43"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29"/>
    </row>
    <row r="44"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29"/>
    </row>
    <row r="45">
      <c r="B45" s="2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29"/>
    </row>
    <row r="46">
      <c r="B46" s="2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29"/>
    </row>
    <row r="47">
      <c r="B47" s="2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29"/>
    </row>
    <row r="48">
      <c r="B48" s="2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29"/>
    </row>
    <row r="49">
      <c r="B49" s="2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29"/>
    </row>
    <row r="50" s="1" customFormat="1">
      <c r="B50" s="46"/>
      <c r="C50" s="47"/>
      <c r="D50" s="66" t="s">
        <v>55</v>
      </c>
      <c r="E50" s="67"/>
      <c r="F50" s="67"/>
      <c r="G50" s="67"/>
      <c r="H50" s="68"/>
      <c r="I50" s="47"/>
      <c r="J50" s="66" t="s">
        <v>56</v>
      </c>
      <c r="K50" s="67"/>
      <c r="L50" s="67"/>
      <c r="M50" s="67"/>
      <c r="N50" s="67"/>
      <c r="O50" s="67"/>
      <c r="P50" s="68"/>
      <c r="Q50" s="47"/>
      <c r="R50" s="48"/>
    </row>
    <row r="51">
      <c r="B51" s="26"/>
      <c r="C51" s="31"/>
      <c r="D51" s="69"/>
      <c r="E51" s="31"/>
      <c r="F51" s="31"/>
      <c r="G51" s="31"/>
      <c r="H51" s="70"/>
      <c r="I51" s="31"/>
      <c r="J51" s="69"/>
      <c r="K51" s="31"/>
      <c r="L51" s="31"/>
      <c r="M51" s="31"/>
      <c r="N51" s="31"/>
      <c r="O51" s="31"/>
      <c r="P51" s="70"/>
      <c r="Q51" s="31"/>
      <c r="R51" s="29"/>
    </row>
    <row r="52">
      <c r="B52" s="26"/>
      <c r="C52" s="31"/>
      <c r="D52" s="69"/>
      <c r="E52" s="31"/>
      <c r="F52" s="31"/>
      <c r="G52" s="31"/>
      <c r="H52" s="70"/>
      <c r="I52" s="31"/>
      <c r="J52" s="69"/>
      <c r="K52" s="31"/>
      <c r="L52" s="31"/>
      <c r="M52" s="31"/>
      <c r="N52" s="31"/>
      <c r="O52" s="31"/>
      <c r="P52" s="70"/>
      <c r="Q52" s="31"/>
      <c r="R52" s="29"/>
    </row>
    <row r="53">
      <c r="B53" s="26"/>
      <c r="C53" s="31"/>
      <c r="D53" s="69"/>
      <c r="E53" s="31"/>
      <c r="F53" s="31"/>
      <c r="G53" s="31"/>
      <c r="H53" s="70"/>
      <c r="I53" s="31"/>
      <c r="J53" s="69"/>
      <c r="K53" s="31"/>
      <c r="L53" s="31"/>
      <c r="M53" s="31"/>
      <c r="N53" s="31"/>
      <c r="O53" s="31"/>
      <c r="P53" s="70"/>
      <c r="Q53" s="31"/>
      <c r="R53" s="29"/>
    </row>
    <row r="54">
      <c r="B54" s="26"/>
      <c r="C54" s="31"/>
      <c r="D54" s="69"/>
      <c r="E54" s="31"/>
      <c r="F54" s="31"/>
      <c r="G54" s="31"/>
      <c r="H54" s="70"/>
      <c r="I54" s="31"/>
      <c r="J54" s="69"/>
      <c r="K54" s="31"/>
      <c r="L54" s="31"/>
      <c r="M54" s="31"/>
      <c r="N54" s="31"/>
      <c r="O54" s="31"/>
      <c r="P54" s="70"/>
      <c r="Q54" s="31"/>
      <c r="R54" s="29"/>
    </row>
    <row r="55">
      <c r="B55" s="26"/>
      <c r="C55" s="31"/>
      <c r="D55" s="69"/>
      <c r="E55" s="31"/>
      <c r="F55" s="31"/>
      <c r="G55" s="31"/>
      <c r="H55" s="70"/>
      <c r="I55" s="31"/>
      <c r="J55" s="69"/>
      <c r="K55" s="31"/>
      <c r="L55" s="31"/>
      <c r="M55" s="31"/>
      <c r="N55" s="31"/>
      <c r="O55" s="31"/>
      <c r="P55" s="70"/>
      <c r="Q55" s="31"/>
      <c r="R55" s="29"/>
    </row>
    <row r="56">
      <c r="B56" s="26"/>
      <c r="C56" s="31"/>
      <c r="D56" s="69"/>
      <c r="E56" s="31"/>
      <c r="F56" s="31"/>
      <c r="G56" s="31"/>
      <c r="H56" s="70"/>
      <c r="I56" s="31"/>
      <c r="J56" s="69"/>
      <c r="K56" s="31"/>
      <c r="L56" s="31"/>
      <c r="M56" s="31"/>
      <c r="N56" s="31"/>
      <c r="O56" s="31"/>
      <c r="P56" s="70"/>
      <c r="Q56" s="31"/>
      <c r="R56" s="29"/>
    </row>
    <row r="57">
      <c r="B57" s="26"/>
      <c r="C57" s="31"/>
      <c r="D57" s="69"/>
      <c r="E57" s="31"/>
      <c r="F57" s="31"/>
      <c r="G57" s="31"/>
      <c r="H57" s="70"/>
      <c r="I57" s="31"/>
      <c r="J57" s="69"/>
      <c r="K57" s="31"/>
      <c r="L57" s="31"/>
      <c r="M57" s="31"/>
      <c r="N57" s="31"/>
      <c r="O57" s="31"/>
      <c r="P57" s="70"/>
      <c r="Q57" s="31"/>
      <c r="R57" s="29"/>
    </row>
    <row r="58">
      <c r="B58" s="26"/>
      <c r="C58" s="31"/>
      <c r="D58" s="69"/>
      <c r="E58" s="31"/>
      <c r="F58" s="31"/>
      <c r="G58" s="31"/>
      <c r="H58" s="70"/>
      <c r="I58" s="31"/>
      <c r="J58" s="69"/>
      <c r="K58" s="31"/>
      <c r="L58" s="31"/>
      <c r="M58" s="31"/>
      <c r="N58" s="31"/>
      <c r="O58" s="31"/>
      <c r="P58" s="70"/>
      <c r="Q58" s="31"/>
      <c r="R58" s="29"/>
    </row>
    <row r="59" s="1" customFormat="1">
      <c r="B59" s="46"/>
      <c r="C59" s="47"/>
      <c r="D59" s="71" t="s">
        <v>57</v>
      </c>
      <c r="E59" s="72"/>
      <c r="F59" s="72"/>
      <c r="G59" s="73" t="s">
        <v>58</v>
      </c>
      <c r="H59" s="74"/>
      <c r="I59" s="47"/>
      <c r="J59" s="71" t="s">
        <v>57</v>
      </c>
      <c r="K59" s="72"/>
      <c r="L59" s="72"/>
      <c r="M59" s="72"/>
      <c r="N59" s="73" t="s">
        <v>58</v>
      </c>
      <c r="O59" s="72"/>
      <c r="P59" s="74"/>
      <c r="Q59" s="47"/>
      <c r="R59" s="48"/>
    </row>
    <row r="60">
      <c r="B60" s="26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29"/>
    </row>
    <row r="61" s="1" customFormat="1">
      <c r="B61" s="46"/>
      <c r="C61" s="47"/>
      <c r="D61" s="66" t="s">
        <v>59</v>
      </c>
      <c r="E61" s="67"/>
      <c r="F61" s="67"/>
      <c r="G61" s="67"/>
      <c r="H61" s="68"/>
      <c r="I61" s="47"/>
      <c r="J61" s="66" t="s">
        <v>60</v>
      </c>
      <c r="K61" s="67"/>
      <c r="L61" s="67"/>
      <c r="M61" s="67"/>
      <c r="N61" s="67"/>
      <c r="O61" s="67"/>
      <c r="P61" s="68"/>
      <c r="Q61" s="47"/>
      <c r="R61" s="48"/>
    </row>
    <row r="62">
      <c r="B62" s="26"/>
      <c r="C62" s="31"/>
      <c r="D62" s="69"/>
      <c r="E62" s="31"/>
      <c r="F62" s="31"/>
      <c r="G62" s="31"/>
      <c r="H62" s="70"/>
      <c r="I62" s="31"/>
      <c r="J62" s="69"/>
      <c r="K62" s="31"/>
      <c r="L62" s="31"/>
      <c r="M62" s="31"/>
      <c r="N62" s="31"/>
      <c r="O62" s="31"/>
      <c r="P62" s="70"/>
      <c r="Q62" s="31"/>
      <c r="R62" s="29"/>
    </row>
    <row r="63">
      <c r="B63" s="26"/>
      <c r="C63" s="31"/>
      <c r="D63" s="69"/>
      <c r="E63" s="31"/>
      <c r="F63" s="31"/>
      <c r="G63" s="31"/>
      <c r="H63" s="70"/>
      <c r="I63" s="31"/>
      <c r="J63" s="69"/>
      <c r="K63" s="31"/>
      <c r="L63" s="31"/>
      <c r="M63" s="31"/>
      <c r="N63" s="31"/>
      <c r="O63" s="31"/>
      <c r="P63" s="70"/>
      <c r="Q63" s="31"/>
      <c r="R63" s="29"/>
    </row>
    <row r="64">
      <c r="B64" s="26"/>
      <c r="C64" s="31"/>
      <c r="D64" s="69"/>
      <c r="E64" s="31"/>
      <c r="F64" s="31"/>
      <c r="G64" s="31"/>
      <c r="H64" s="70"/>
      <c r="I64" s="31"/>
      <c r="J64" s="69"/>
      <c r="K64" s="31"/>
      <c r="L64" s="31"/>
      <c r="M64" s="31"/>
      <c r="N64" s="31"/>
      <c r="O64" s="31"/>
      <c r="P64" s="70"/>
      <c r="Q64" s="31"/>
      <c r="R64" s="29"/>
    </row>
    <row r="65">
      <c r="B65" s="26"/>
      <c r="C65" s="31"/>
      <c r="D65" s="69"/>
      <c r="E65" s="31"/>
      <c r="F65" s="31"/>
      <c r="G65" s="31"/>
      <c r="H65" s="70"/>
      <c r="I65" s="31"/>
      <c r="J65" s="69"/>
      <c r="K65" s="31"/>
      <c r="L65" s="31"/>
      <c r="M65" s="31"/>
      <c r="N65" s="31"/>
      <c r="O65" s="31"/>
      <c r="P65" s="70"/>
      <c r="Q65" s="31"/>
      <c r="R65" s="29"/>
    </row>
    <row r="66">
      <c r="B66" s="26"/>
      <c r="C66" s="31"/>
      <c r="D66" s="69"/>
      <c r="E66" s="31"/>
      <c r="F66" s="31"/>
      <c r="G66" s="31"/>
      <c r="H66" s="70"/>
      <c r="I66" s="31"/>
      <c r="J66" s="69"/>
      <c r="K66" s="31"/>
      <c r="L66" s="31"/>
      <c r="M66" s="31"/>
      <c r="N66" s="31"/>
      <c r="O66" s="31"/>
      <c r="P66" s="70"/>
      <c r="Q66" s="31"/>
      <c r="R66" s="29"/>
    </row>
    <row r="67">
      <c r="B67" s="26"/>
      <c r="C67" s="31"/>
      <c r="D67" s="69"/>
      <c r="E67" s="31"/>
      <c r="F67" s="31"/>
      <c r="G67" s="31"/>
      <c r="H67" s="70"/>
      <c r="I67" s="31"/>
      <c r="J67" s="69"/>
      <c r="K67" s="31"/>
      <c r="L67" s="31"/>
      <c r="M67" s="31"/>
      <c r="N67" s="31"/>
      <c r="O67" s="31"/>
      <c r="P67" s="70"/>
      <c r="Q67" s="31"/>
      <c r="R67" s="29"/>
    </row>
    <row r="68">
      <c r="B68" s="26"/>
      <c r="C68" s="31"/>
      <c r="D68" s="69"/>
      <c r="E68" s="31"/>
      <c r="F68" s="31"/>
      <c r="G68" s="31"/>
      <c r="H68" s="70"/>
      <c r="I68" s="31"/>
      <c r="J68" s="69"/>
      <c r="K68" s="31"/>
      <c r="L68" s="31"/>
      <c r="M68" s="31"/>
      <c r="N68" s="31"/>
      <c r="O68" s="31"/>
      <c r="P68" s="70"/>
      <c r="Q68" s="31"/>
      <c r="R68" s="29"/>
    </row>
    <row r="69">
      <c r="B69" s="26"/>
      <c r="C69" s="31"/>
      <c r="D69" s="69"/>
      <c r="E69" s="31"/>
      <c r="F69" s="31"/>
      <c r="G69" s="31"/>
      <c r="H69" s="70"/>
      <c r="I69" s="31"/>
      <c r="J69" s="69"/>
      <c r="K69" s="31"/>
      <c r="L69" s="31"/>
      <c r="M69" s="31"/>
      <c r="N69" s="31"/>
      <c r="O69" s="31"/>
      <c r="P69" s="70"/>
      <c r="Q69" s="31"/>
      <c r="R69" s="29"/>
    </row>
    <row r="70" s="1" customFormat="1">
      <c r="B70" s="46"/>
      <c r="C70" s="47"/>
      <c r="D70" s="71" t="s">
        <v>57</v>
      </c>
      <c r="E70" s="72"/>
      <c r="F70" s="72"/>
      <c r="G70" s="73" t="s">
        <v>58</v>
      </c>
      <c r="H70" s="74"/>
      <c r="I70" s="47"/>
      <c r="J70" s="71" t="s">
        <v>57</v>
      </c>
      <c r="K70" s="72"/>
      <c r="L70" s="72"/>
      <c r="M70" s="72"/>
      <c r="N70" s="73" t="s">
        <v>58</v>
      </c>
      <c r="O70" s="72"/>
      <c r="P70" s="74"/>
      <c r="Q70" s="47"/>
      <c r="R70" s="48"/>
    </row>
    <row r="71" s="1" customFormat="1" ht="14.4" customHeight="1"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7"/>
    </row>
    <row r="75" s="1" customFormat="1" ht="6.96" customHeight="1">
      <c r="B75" s="168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</row>
    <row r="76" s="1" customFormat="1" ht="36.96" customHeight="1">
      <c r="B76" s="46"/>
      <c r="C76" s="27" t="s">
        <v>115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48"/>
      <c r="T76" s="171"/>
      <c r="U76" s="171"/>
    </row>
    <row r="77" s="1" customFormat="1" ht="6.96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8"/>
      <c r="T77" s="171"/>
      <c r="U77" s="171"/>
    </row>
    <row r="78" s="1" customFormat="1" ht="30" customHeight="1">
      <c r="B78" s="46"/>
      <c r="C78" s="38" t="s">
        <v>19</v>
      </c>
      <c r="D78" s="47"/>
      <c r="E78" s="47"/>
      <c r="F78" s="155" t="str">
        <f>F6</f>
        <v xml:space="preserve">Renovace fasády ZŠ  v Bílem Kostele</v>
      </c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47"/>
      <c r="R78" s="48"/>
      <c r="T78" s="171"/>
      <c r="U78" s="171"/>
    </row>
    <row r="79" s="1" customFormat="1" ht="36.96" customHeight="1">
      <c r="B79" s="46"/>
      <c r="C79" s="85" t="s">
        <v>111</v>
      </c>
      <c r="D79" s="47"/>
      <c r="E79" s="47"/>
      <c r="F79" s="87" t="str">
        <f>F7</f>
        <v>2 - SO 02 -Přístavek</v>
      </c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8"/>
      <c r="T79" s="171"/>
      <c r="U79" s="171"/>
    </row>
    <row r="80" s="1" customFormat="1" ht="6.96" customHeight="1"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8"/>
      <c r="T80" s="171"/>
      <c r="U80" s="171"/>
    </row>
    <row r="81" s="1" customFormat="1" ht="18" customHeight="1">
      <c r="B81" s="46"/>
      <c r="C81" s="38" t="s">
        <v>24</v>
      </c>
      <c r="D81" s="47"/>
      <c r="E81" s="47"/>
      <c r="F81" s="33" t="str">
        <f>F9</f>
        <v>Bílý Kostel</v>
      </c>
      <c r="G81" s="47"/>
      <c r="H81" s="47"/>
      <c r="I81" s="47"/>
      <c r="J81" s="47"/>
      <c r="K81" s="38" t="s">
        <v>26</v>
      </c>
      <c r="L81" s="47"/>
      <c r="M81" s="90" t="str">
        <f>IF(O9="","",O9)</f>
        <v>26. 3. 2018</v>
      </c>
      <c r="N81" s="90"/>
      <c r="O81" s="90"/>
      <c r="P81" s="90"/>
      <c r="Q81" s="47"/>
      <c r="R81" s="48"/>
      <c r="T81" s="171"/>
      <c r="U81" s="171"/>
    </row>
    <row r="82" s="1" customFormat="1" ht="6.96" customHeight="1">
      <c r="B82" s="46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8"/>
      <c r="T82" s="171"/>
      <c r="U82" s="171"/>
    </row>
    <row r="83" s="1" customFormat="1">
      <c r="B83" s="46"/>
      <c r="C83" s="38" t="s">
        <v>28</v>
      </c>
      <c r="D83" s="47"/>
      <c r="E83" s="47"/>
      <c r="F83" s="33" t="str">
        <f>E12</f>
        <v>Obec Bílý Kostel nad Nisou</v>
      </c>
      <c r="G83" s="47"/>
      <c r="H83" s="47"/>
      <c r="I83" s="47"/>
      <c r="J83" s="47"/>
      <c r="K83" s="38" t="s">
        <v>36</v>
      </c>
      <c r="L83" s="47"/>
      <c r="M83" s="33" t="str">
        <f>E18</f>
        <v>API Liberec</v>
      </c>
      <c r="N83" s="33"/>
      <c r="O83" s="33"/>
      <c r="P83" s="33"/>
      <c r="Q83" s="33"/>
      <c r="R83" s="48"/>
      <c r="T83" s="171"/>
      <c r="U83" s="171"/>
    </row>
    <row r="84" s="1" customFormat="1" ht="14.4" customHeight="1">
      <c r="B84" s="46"/>
      <c r="C84" s="38" t="s">
        <v>34</v>
      </c>
      <c r="D84" s="47"/>
      <c r="E84" s="47"/>
      <c r="F84" s="33" t="str">
        <f>IF(E15="","",E15)</f>
        <v>Vyplň údaj</v>
      </c>
      <c r="G84" s="47"/>
      <c r="H84" s="47"/>
      <c r="I84" s="47"/>
      <c r="J84" s="47"/>
      <c r="K84" s="38" t="s">
        <v>39</v>
      </c>
      <c r="L84" s="47"/>
      <c r="M84" s="33" t="str">
        <f>E21</f>
        <v xml:space="preserve"> </v>
      </c>
      <c r="N84" s="33"/>
      <c r="O84" s="33"/>
      <c r="P84" s="33"/>
      <c r="Q84" s="33"/>
      <c r="R84" s="48"/>
      <c r="T84" s="171"/>
      <c r="U84" s="171"/>
    </row>
    <row r="85" s="1" customFormat="1" ht="10.32" customHeight="1">
      <c r="B85" s="46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8"/>
      <c r="T85" s="171"/>
      <c r="U85" s="171"/>
    </row>
    <row r="86" s="1" customFormat="1" ht="29.28" customHeight="1">
      <c r="B86" s="46"/>
      <c r="C86" s="172" t="s">
        <v>116</v>
      </c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72" t="s">
        <v>117</v>
      </c>
      <c r="O86" s="151"/>
      <c r="P86" s="151"/>
      <c r="Q86" s="151"/>
      <c r="R86" s="48"/>
      <c r="T86" s="171"/>
      <c r="U86" s="171"/>
    </row>
    <row r="87" s="1" customFormat="1" ht="10.32" customHeight="1">
      <c r="B87" s="46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8"/>
      <c r="T87" s="171"/>
      <c r="U87" s="171"/>
    </row>
    <row r="88" s="1" customFormat="1" ht="29.28" customHeight="1">
      <c r="B88" s="46"/>
      <c r="C88" s="173" t="s">
        <v>118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113">
        <f>N129</f>
        <v>0</v>
      </c>
      <c r="O88" s="174"/>
      <c r="P88" s="174"/>
      <c r="Q88" s="174"/>
      <c r="R88" s="48"/>
      <c r="T88" s="171"/>
      <c r="U88" s="171"/>
      <c r="AU88" s="22" t="s">
        <v>119</v>
      </c>
    </row>
    <row r="89" s="6" customFormat="1" ht="24.96" customHeight="1">
      <c r="B89" s="175"/>
      <c r="C89" s="176"/>
      <c r="D89" s="177" t="s">
        <v>120</v>
      </c>
      <c r="E89" s="176"/>
      <c r="F89" s="176"/>
      <c r="G89" s="176"/>
      <c r="H89" s="176"/>
      <c r="I89" s="176"/>
      <c r="J89" s="176"/>
      <c r="K89" s="176"/>
      <c r="L89" s="176"/>
      <c r="M89" s="176"/>
      <c r="N89" s="178">
        <f>N130</f>
        <v>0</v>
      </c>
      <c r="O89" s="176"/>
      <c r="P89" s="176"/>
      <c r="Q89" s="176"/>
      <c r="R89" s="179"/>
      <c r="T89" s="180"/>
      <c r="U89" s="180"/>
    </row>
    <row r="90" s="7" customFormat="1" ht="19.92" customHeight="1">
      <c r="B90" s="181"/>
      <c r="C90" s="182"/>
      <c r="D90" s="136" t="s">
        <v>121</v>
      </c>
      <c r="E90" s="182"/>
      <c r="F90" s="182"/>
      <c r="G90" s="182"/>
      <c r="H90" s="182"/>
      <c r="I90" s="182"/>
      <c r="J90" s="182"/>
      <c r="K90" s="182"/>
      <c r="L90" s="182"/>
      <c r="M90" s="182"/>
      <c r="N90" s="138">
        <f>N131</f>
        <v>0</v>
      </c>
      <c r="O90" s="182"/>
      <c r="P90" s="182"/>
      <c r="Q90" s="182"/>
      <c r="R90" s="183"/>
      <c r="T90" s="184"/>
      <c r="U90" s="184"/>
    </row>
    <row r="91" s="7" customFormat="1" ht="19.92" customHeight="1">
      <c r="B91" s="181"/>
      <c r="C91" s="182"/>
      <c r="D91" s="136" t="s">
        <v>425</v>
      </c>
      <c r="E91" s="182"/>
      <c r="F91" s="182"/>
      <c r="G91" s="182"/>
      <c r="H91" s="182"/>
      <c r="I91" s="182"/>
      <c r="J91" s="182"/>
      <c r="K91" s="182"/>
      <c r="L91" s="182"/>
      <c r="M91" s="182"/>
      <c r="N91" s="138">
        <f>N144</f>
        <v>0</v>
      </c>
      <c r="O91" s="182"/>
      <c r="P91" s="182"/>
      <c r="Q91" s="182"/>
      <c r="R91" s="183"/>
      <c r="T91" s="184"/>
      <c r="U91" s="184"/>
    </row>
    <row r="92" s="7" customFormat="1" ht="19.92" customHeight="1">
      <c r="B92" s="181"/>
      <c r="C92" s="182"/>
      <c r="D92" s="136" t="s">
        <v>122</v>
      </c>
      <c r="E92" s="182"/>
      <c r="F92" s="182"/>
      <c r="G92" s="182"/>
      <c r="H92" s="182"/>
      <c r="I92" s="182"/>
      <c r="J92" s="182"/>
      <c r="K92" s="182"/>
      <c r="L92" s="182"/>
      <c r="M92" s="182"/>
      <c r="N92" s="138">
        <f>N155</f>
        <v>0</v>
      </c>
      <c r="O92" s="182"/>
      <c r="P92" s="182"/>
      <c r="Q92" s="182"/>
      <c r="R92" s="183"/>
      <c r="T92" s="184"/>
      <c r="U92" s="184"/>
    </row>
    <row r="93" s="7" customFormat="1" ht="19.92" customHeight="1">
      <c r="B93" s="181"/>
      <c r="C93" s="182"/>
      <c r="D93" s="136" t="s">
        <v>123</v>
      </c>
      <c r="E93" s="182"/>
      <c r="F93" s="182"/>
      <c r="G93" s="182"/>
      <c r="H93" s="182"/>
      <c r="I93" s="182"/>
      <c r="J93" s="182"/>
      <c r="K93" s="182"/>
      <c r="L93" s="182"/>
      <c r="M93" s="182"/>
      <c r="N93" s="138">
        <f>N191</f>
        <v>0</v>
      </c>
      <c r="O93" s="182"/>
      <c r="P93" s="182"/>
      <c r="Q93" s="182"/>
      <c r="R93" s="183"/>
      <c r="T93" s="184"/>
      <c r="U93" s="184"/>
    </row>
    <row r="94" s="7" customFormat="1" ht="19.92" customHeight="1">
      <c r="B94" s="181"/>
      <c r="C94" s="182"/>
      <c r="D94" s="136" t="s">
        <v>124</v>
      </c>
      <c r="E94" s="182"/>
      <c r="F94" s="182"/>
      <c r="G94" s="182"/>
      <c r="H94" s="182"/>
      <c r="I94" s="182"/>
      <c r="J94" s="182"/>
      <c r="K94" s="182"/>
      <c r="L94" s="182"/>
      <c r="M94" s="182"/>
      <c r="N94" s="138">
        <f>N193</f>
        <v>0</v>
      </c>
      <c r="O94" s="182"/>
      <c r="P94" s="182"/>
      <c r="Q94" s="182"/>
      <c r="R94" s="183"/>
      <c r="T94" s="184"/>
      <c r="U94" s="184"/>
    </row>
    <row r="95" s="7" customFormat="1" ht="19.92" customHeight="1">
      <c r="B95" s="181"/>
      <c r="C95" s="182"/>
      <c r="D95" s="136" t="s">
        <v>125</v>
      </c>
      <c r="E95" s="182"/>
      <c r="F95" s="182"/>
      <c r="G95" s="182"/>
      <c r="H95" s="182"/>
      <c r="I95" s="182"/>
      <c r="J95" s="182"/>
      <c r="K95" s="182"/>
      <c r="L95" s="182"/>
      <c r="M95" s="182"/>
      <c r="N95" s="138">
        <f>N214</f>
        <v>0</v>
      </c>
      <c r="O95" s="182"/>
      <c r="P95" s="182"/>
      <c r="Q95" s="182"/>
      <c r="R95" s="183"/>
      <c r="T95" s="184"/>
      <c r="U95" s="184"/>
    </row>
    <row r="96" s="7" customFormat="1" ht="19.92" customHeight="1">
      <c r="B96" s="181"/>
      <c r="C96" s="182"/>
      <c r="D96" s="136" t="s">
        <v>126</v>
      </c>
      <c r="E96" s="182"/>
      <c r="F96" s="182"/>
      <c r="G96" s="182"/>
      <c r="H96" s="182"/>
      <c r="I96" s="182"/>
      <c r="J96" s="182"/>
      <c r="K96" s="182"/>
      <c r="L96" s="182"/>
      <c r="M96" s="182"/>
      <c r="N96" s="138">
        <f>N219</f>
        <v>0</v>
      </c>
      <c r="O96" s="182"/>
      <c r="P96" s="182"/>
      <c r="Q96" s="182"/>
      <c r="R96" s="183"/>
      <c r="T96" s="184"/>
      <c r="U96" s="184"/>
    </row>
    <row r="97" s="6" customFormat="1" ht="24.96" customHeight="1">
      <c r="B97" s="175"/>
      <c r="C97" s="176"/>
      <c r="D97" s="177" t="s">
        <v>127</v>
      </c>
      <c r="E97" s="176"/>
      <c r="F97" s="176"/>
      <c r="G97" s="176"/>
      <c r="H97" s="176"/>
      <c r="I97" s="176"/>
      <c r="J97" s="176"/>
      <c r="K97" s="176"/>
      <c r="L97" s="176"/>
      <c r="M97" s="176"/>
      <c r="N97" s="178">
        <f>N221</f>
        <v>0</v>
      </c>
      <c r="O97" s="176"/>
      <c r="P97" s="176"/>
      <c r="Q97" s="176"/>
      <c r="R97" s="179"/>
      <c r="T97" s="180"/>
      <c r="U97" s="180"/>
    </row>
    <row r="98" s="7" customFormat="1" ht="19.92" customHeight="1">
      <c r="B98" s="181"/>
      <c r="C98" s="182"/>
      <c r="D98" s="136" t="s">
        <v>426</v>
      </c>
      <c r="E98" s="182"/>
      <c r="F98" s="182"/>
      <c r="G98" s="182"/>
      <c r="H98" s="182"/>
      <c r="I98" s="182"/>
      <c r="J98" s="182"/>
      <c r="K98" s="182"/>
      <c r="L98" s="182"/>
      <c r="M98" s="182"/>
      <c r="N98" s="138">
        <f>N222</f>
        <v>0</v>
      </c>
      <c r="O98" s="182"/>
      <c r="P98" s="182"/>
      <c r="Q98" s="182"/>
      <c r="R98" s="183"/>
      <c r="T98" s="184"/>
      <c r="U98" s="184"/>
    </row>
    <row r="99" s="7" customFormat="1" ht="19.92" customHeight="1">
      <c r="B99" s="181"/>
      <c r="C99" s="182"/>
      <c r="D99" s="136" t="s">
        <v>427</v>
      </c>
      <c r="E99" s="182"/>
      <c r="F99" s="182"/>
      <c r="G99" s="182"/>
      <c r="H99" s="182"/>
      <c r="I99" s="182"/>
      <c r="J99" s="182"/>
      <c r="K99" s="182"/>
      <c r="L99" s="182"/>
      <c r="M99" s="182"/>
      <c r="N99" s="138">
        <f>N231</f>
        <v>0</v>
      </c>
      <c r="O99" s="182"/>
      <c r="P99" s="182"/>
      <c r="Q99" s="182"/>
      <c r="R99" s="183"/>
      <c r="T99" s="184"/>
      <c r="U99" s="184"/>
    </row>
    <row r="100" s="7" customFormat="1" ht="19.92" customHeight="1">
      <c r="B100" s="181"/>
      <c r="C100" s="182"/>
      <c r="D100" s="136" t="s">
        <v>129</v>
      </c>
      <c r="E100" s="182"/>
      <c r="F100" s="182"/>
      <c r="G100" s="182"/>
      <c r="H100" s="182"/>
      <c r="I100" s="182"/>
      <c r="J100" s="182"/>
      <c r="K100" s="182"/>
      <c r="L100" s="182"/>
      <c r="M100" s="182"/>
      <c r="N100" s="138">
        <f>N236</f>
        <v>0</v>
      </c>
      <c r="O100" s="182"/>
      <c r="P100" s="182"/>
      <c r="Q100" s="182"/>
      <c r="R100" s="183"/>
      <c r="T100" s="184"/>
      <c r="U100" s="184"/>
    </row>
    <row r="101" s="7" customFormat="1" ht="19.92" customHeight="1">
      <c r="B101" s="181"/>
      <c r="C101" s="182"/>
      <c r="D101" s="136" t="s">
        <v>132</v>
      </c>
      <c r="E101" s="182"/>
      <c r="F101" s="182"/>
      <c r="G101" s="182"/>
      <c r="H101" s="182"/>
      <c r="I101" s="182"/>
      <c r="J101" s="182"/>
      <c r="K101" s="182"/>
      <c r="L101" s="182"/>
      <c r="M101" s="182"/>
      <c r="N101" s="138">
        <f>N246</f>
        <v>0</v>
      </c>
      <c r="O101" s="182"/>
      <c r="P101" s="182"/>
      <c r="Q101" s="182"/>
      <c r="R101" s="183"/>
      <c r="T101" s="184"/>
      <c r="U101" s="184"/>
    </row>
    <row r="102" s="6" customFormat="1" ht="21.84" customHeight="1">
      <c r="B102" s="175"/>
      <c r="C102" s="176"/>
      <c r="D102" s="177" t="s">
        <v>133</v>
      </c>
      <c r="E102" s="176"/>
      <c r="F102" s="176"/>
      <c r="G102" s="176"/>
      <c r="H102" s="176"/>
      <c r="I102" s="176"/>
      <c r="J102" s="176"/>
      <c r="K102" s="176"/>
      <c r="L102" s="176"/>
      <c r="M102" s="176"/>
      <c r="N102" s="185">
        <f>N255</f>
        <v>0</v>
      </c>
      <c r="O102" s="176"/>
      <c r="P102" s="176"/>
      <c r="Q102" s="176"/>
      <c r="R102" s="179"/>
      <c r="T102" s="180"/>
      <c r="U102" s="180"/>
    </row>
    <row r="103" s="1" customFormat="1" ht="21.84" customHeight="1"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8"/>
      <c r="T103" s="171"/>
      <c r="U103" s="171"/>
    </row>
    <row r="104" s="1" customFormat="1" ht="29.28" customHeight="1">
      <c r="B104" s="46"/>
      <c r="C104" s="173" t="s">
        <v>134</v>
      </c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174">
        <f>ROUND(N105+N106+N107+N108+N109+N110,2)</f>
        <v>0</v>
      </c>
      <c r="O104" s="186"/>
      <c r="P104" s="186"/>
      <c r="Q104" s="186"/>
      <c r="R104" s="48"/>
      <c r="T104" s="187"/>
      <c r="U104" s="188" t="s">
        <v>45</v>
      </c>
    </row>
    <row r="105" s="1" customFormat="1" ht="18" customHeight="1">
      <c r="B105" s="46"/>
      <c r="C105" s="47"/>
      <c r="D105" s="143" t="s">
        <v>135</v>
      </c>
      <c r="E105" s="136"/>
      <c r="F105" s="136"/>
      <c r="G105" s="136"/>
      <c r="H105" s="136"/>
      <c r="I105" s="47"/>
      <c r="J105" s="47"/>
      <c r="K105" s="47"/>
      <c r="L105" s="47"/>
      <c r="M105" s="47"/>
      <c r="N105" s="137">
        <f>ROUND(N88*T105,2)</f>
        <v>0</v>
      </c>
      <c r="O105" s="138"/>
      <c r="P105" s="138"/>
      <c r="Q105" s="138"/>
      <c r="R105" s="48"/>
      <c r="S105" s="189"/>
      <c r="T105" s="190"/>
      <c r="U105" s="191" t="s">
        <v>46</v>
      </c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189"/>
      <c r="AT105" s="189"/>
      <c r="AU105" s="189"/>
      <c r="AV105" s="189"/>
      <c r="AW105" s="189"/>
      <c r="AX105" s="189"/>
      <c r="AY105" s="192" t="s">
        <v>94</v>
      </c>
      <c r="AZ105" s="189"/>
      <c r="BA105" s="189"/>
      <c r="BB105" s="189"/>
      <c r="BC105" s="189"/>
      <c r="BD105" s="189"/>
      <c r="BE105" s="193">
        <f>IF(U105="základní",N105,0)</f>
        <v>0</v>
      </c>
      <c r="BF105" s="193">
        <f>IF(U105="snížená",N105,0)</f>
        <v>0</v>
      </c>
      <c r="BG105" s="193">
        <f>IF(U105="zákl. přenesená",N105,0)</f>
        <v>0</v>
      </c>
      <c r="BH105" s="193">
        <f>IF(U105="sníž. přenesená",N105,0)</f>
        <v>0</v>
      </c>
      <c r="BI105" s="193">
        <f>IF(U105="nulová",N105,0)</f>
        <v>0</v>
      </c>
      <c r="BJ105" s="192" t="s">
        <v>87</v>
      </c>
      <c r="BK105" s="189"/>
      <c r="BL105" s="189"/>
      <c r="BM105" s="189"/>
    </row>
    <row r="106" s="1" customFormat="1" ht="18" customHeight="1">
      <c r="B106" s="46"/>
      <c r="C106" s="47"/>
      <c r="D106" s="143" t="s">
        <v>136</v>
      </c>
      <c r="E106" s="136"/>
      <c r="F106" s="136"/>
      <c r="G106" s="136"/>
      <c r="H106" s="136"/>
      <c r="I106" s="47"/>
      <c r="J106" s="47"/>
      <c r="K106" s="47"/>
      <c r="L106" s="47"/>
      <c r="M106" s="47"/>
      <c r="N106" s="137">
        <f>ROUND(N88*T106,2)</f>
        <v>0</v>
      </c>
      <c r="O106" s="138"/>
      <c r="P106" s="138"/>
      <c r="Q106" s="138"/>
      <c r="R106" s="48"/>
      <c r="S106" s="189"/>
      <c r="T106" s="190"/>
      <c r="U106" s="191" t="s">
        <v>46</v>
      </c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89"/>
      <c r="AV106" s="189"/>
      <c r="AW106" s="189"/>
      <c r="AX106" s="189"/>
      <c r="AY106" s="192" t="s">
        <v>94</v>
      </c>
      <c r="AZ106" s="189"/>
      <c r="BA106" s="189"/>
      <c r="BB106" s="189"/>
      <c r="BC106" s="189"/>
      <c r="BD106" s="189"/>
      <c r="BE106" s="193">
        <f>IF(U106="základní",N106,0)</f>
        <v>0</v>
      </c>
      <c r="BF106" s="193">
        <f>IF(U106="snížená",N106,0)</f>
        <v>0</v>
      </c>
      <c r="BG106" s="193">
        <f>IF(U106="zákl. přenesená",N106,0)</f>
        <v>0</v>
      </c>
      <c r="BH106" s="193">
        <f>IF(U106="sníž. přenesená",N106,0)</f>
        <v>0</v>
      </c>
      <c r="BI106" s="193">
        <f>IF(U106="nulová",N106,0)</f>
        <v>0</v>
      </c>
      <c r="BJ106" s="192" t="s">
        <v>87</v>
      </c>
      <c r="BK106" s="189"/>
      <c r="BL106" s="189"/>
      <c r="BM106" s="189"/>
    </row>
    <row r="107" s="1" customFormat="1" ht="18" customHeight="1">
      <c r="B107" s="46"/>
      <c r="C107" s="47"/>
      <c r="D107" s="143" t="s">
        <v>137</v>
      </c>
      <c r="E107" s="136"/>
      <c r="F107" s="136"/>
      <c r="G107" s="136"/>
      <c r="H107" s="136"/>
      <c r="I107" s="47"/>
      <c r="J107" s="47"/>
      <c r="K107" s="47"/>
      <c r="L107" s="47"/>
      <c r="M107" s="47"/>
      <c r="N107" s="137">
        <f>ROUND(N88*T107,2)</f>
        <v>0</v>
      </c>
      <c r="O107" s="138"/>
      <c r="P107" s="138"/>
      <c r="Q107" s="138"/>
      <c r="R107" s="48"/>
      <c r="S107" s="189"/>
      <c r="T107" s="190"/>
      <c r="U107" s="191" t="s">
        <v>46</v>
      </c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89"/>
      <c r="AT107" s="189"/>
      <c r="AU107" s="189"/>
      <c r="AV107" s="189"/>
      <c r="AW107" s="189"/>
      <c r="AX107" s="189"/>
      <c r="AY107" s="192" t="s">
        <v>94</v>
      </c>
      <c r="AZ107" s="189"/>
      <c r="BA107" s="189"/>
      <c r="BB107" s="189"/>
      <c r="BC107" s="189"/>
      <c r="BD107" s="189"/>
      <c r="BE107" s="193">
        <f>IF(U107="základní",N107,0)</f>
        <v>0</v>
      </c>
      <c r="BF107" s="193">
        <f>IF(U107="snížená",N107,0)</f>
        <v>0</v>
      </c>
      <c r="BG107" s="193">
        <f>IF(U107="zákl. přenesená",N107,0)</f>
        <v>0</v>
      </c>
      <c r="BH107" s="193">
        <f>IF(U107="sníž. přenesená",N107,0)</f>
        <v>0</v>
      </c>
      <c r="BI107" s="193">
        <f>IF(U107="nulová",N107,0)</f>
        <v>0</v>
      </c>
      <c r="BJ107" s="192" t="s">
        <v>87</v>
      </c>
      <c r="BK107" s="189"/>
      <c r="BL107" s="189"/>
      <c r="BM107" s="189"/>
    </row>
    <row r="108" s="1" customFormat="1" ht="18" customHeight="1">
      <c r="B108" s="46"/>
      <c r="C108" s="47"/>
      <c r="D108" s="143" t="s">
        <v>138</v>
      </c>
      <c r="E108" s="136"/>
      <c r="F108" s="136"/>
      <c r="G108" s="136"/>
      <c r="H108" s="136"/>
      <c r="I108" s="47"/>
      <c r="J108" s="47"/>
      <c r="K108" s="47"/>
      <c r="L108" s="47"/>
      <c r="M108" s="47"/>
      <c r="N108" s="137">
        <f>ROUND(N88*T108,2)</f>
        <v>0</v>
      </c>
      <c r="O108" s="138"/>
      <c r="P108" s="138"/>
      <c r="Q108" s="138"/>
      <c r="R108" s="48"/>
      <c r="S108" s="189"/>
      <c r="T108" s="190"/>
      <c r="U108" s="191" t="s">
        <v>46</v>
      </c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89"/>
      <c r="AS108" s="189"/>
      <c r="AT108" s="189"/>
      <c r="AU108" s="189"/>
      <c r="AV108" s="189"/>
      <c r="AW108" s="189"/>
      <c r="AX108" s="189"/>
      <c r="AY108" s="192" t="s">
        <v>94</v>
      </c>
      <c r="AZ108" s="189"/>
      <c r="BA108" s="189"/>
      <c r="BB108" s="189"/>
      <c r="BC108" s="189"/>
      <c r="BD108" s="189"/>
      <c r="BE108" s="193">
        <f>IF(U108="základní",N108,0)</f>
        <v>0</v>
      </c>
      <c r="BF108" s="193">
        <f>IF(U108="snížená",N108,0)</f>
        <v>0</v>
      </c>
      <c r="BG108" s="193">
        <f>IF(U108="zákl. přenesená",N108,0)</f>
        <v>0</v>
      </c>
      <c r="BH108" s="193">
        <f>IF(U108="sníž. přenesená",N108,0)</f>
        <v>0</v>
      </c>
      <c r="BI108" s="193">
        <f>IF(U108="nulová",N108,0)</f>
        <v>0</v>
      </c>
      <c r="BJ108" s="192" t="s">
        <v>87</v>
      </c>
      <c r="BK108" s="189"/>
      <c r="BL108" s="189"/>
      <c r="BM108" s="189"/>
    </row>
    <row r="109" s="1" customFormat="1" ht="18" customHeight="1">
      <c r="B109" s="46"/>
      <c r="C109" s="47"/>
      <c r="D109" s="143" t="s">
        <v>139</v>
      </c>
      <c r="E109" s="136"/>
      <c r="F109" s="136"/>
      <c r="G109" s="136"/>
      <c r="H109" s="136"/>
      <c r="I109" s="47"/>
      <c r="J109" s="47"/>
      <c r="K109" s="47"/>
      <c r="L109" s="47"/>
      <c r="M109" s="47"/>
      <c r="N109" s="137">
        <f>ROUND(N88*T109,2)</f>
        <v>0</v>
      </c>
      <c r="O109" s="138"/>
      <c r="P109" s="138"/>
      <c r="Q109" s="138"/>
      <c r="R109" s="48"/>
      <c r="S109" s="189"/>
      <c r="T109" s="190"/>
      <c r="U109" s="191" t="s">
        <v>46</v>
      </c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9"/>
      <c r="AN109" s="189"/>
      <c r="AO109" s="189"/>
      <c r="AP109" s="189"/>
      <c r="AQ109" s="189"/>
      <c r="AR109" s="189"/>
      <c r="AS109" s="189"/>
      <c r="AT109" s="189"/>
      <c r="AU109" s="189"/>
      <c r="AV109" s="189"/>
      <c r="AW109" s="189"/>
      <c r="AX109" s="189"/>
      <c r="AY109" s="192" t="s">
        <v>94</v>
      </c>
      <c r="AZ109" s="189"/>
      <c r="BA109" s="189"/>
      <c r="BB109" s="189"/>
      <c r="BC109" s="189"/>
      <c r="BD109" s="189"/>
      <c r="BE109" s="193">
        <f>IF(U109="základní",N109,0)</f>
        <v>0</v>
      </c>
      <c r="BF109" s="193">
        <f>IF(U109="snížená",N109,0)</f>
        <v>0</v>
      </c>
      <c r="BG109" s="193">
        <f>IF(U109="zákl. přenesená",N109,0)</f>
        <v>0</v>
      </c>
      <c r="BH109" s="193">
        <f>IF(U109="sníž. přenesená",N109,0)</f>
        <v>0</v>
      </c>
      <c r="BI109" s="193">
        <f>IF(U109="nulová",N109,0)</f>
        <v>0</v>
      </c>
      <c r="BJ109" s="192" t="s">
        <v>87</v>
      </c>
      <c r="BK109" s="189"/>
      <c r="BL109" s="189"/>
      <c r="BM109" s="189"/>
    </row>
    <row r="110" s="1" customFormat="1" ht="18" customHeight="1">
      <c r="B110" s="46"/>
      <c r="C110" s="47"/>
      <c r="D110" s="136" t="s">
        <v>140</v>
      </c>
      <c r="E110" s="47"/>
      <c r="F110" s="47"/>
      <c r="G110" s="47"/>
      <c r="H110" s="47"/>
      <c r="I110" s="47"/>
      <c r="J110" s="47"/>
      <c r="K110" s="47"/>
      <c r="L110" s="47"/>
      <c r="M110" s="47"/>
      <c r="N110" s="137">
        <f>ROUND(N88*T110,2)</f>
        <v>0</v>
      </c>
      <c r="O110" s="138"/>
      <c r="P110" s="138"/>
      <c r="Q110" s="138"/>
      <c r="R110" s="48"/>
      <c r="S110" s="189"/>
      <c r="T110" s="194"/>
      <c r="U110" s="195" t="s">
        <v>46</v>
      </c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189"/>
      <c r="AG110" s="189"/>
      <c r="AH110" s="189"/>
      <c r="AI110" s="189"/>
      <c r="AJ110" s="189"/>
      <c r="AK110" s="189"/>
      <c r="AL110" s="189"/>
      <c r="AM110" s="189"/>
      <c r="AN110" s="189"/>
      <c r="AO110" s="189"/>
      <c r="AP110" s="189"/>
      <c r="AQ110" s="189"/>
      <c r="AR110" s="189"/>
      <c r="AS110" s="189"/>
      <c r="AT110" s="189"/>
      <c r="AU110" s="189"/>
      <c r="AV110" s="189"/>
      <c r="AW110" s="189"/>
      <c r="AX110" s="189"/>
      <c r="AY110" s="192" t="s">
        <v>141</v>
      </c>
      <c r="AZ110" s="189"/>
      <c r="BA110" s="189"/>
      <c r="BB110" s="189"/>
      <c r="BC110" s="189"/>
      <c r="BD110" s="189"/>
      <c r="BE110" s="193">
        <f>IF(U110="základní",N110,0)</f>
        <v>0</v>
      </c>
      <c r="BF110" s="193">
        <f>IF(U110="snížená",N110,0)</f>
        <v>0</v>
      </c>
      <c r="BG110" s="193">
        <f>IF(U110="zákl. přenesená",N110,0)</f>
        <v>0</v>
      </c>
      <c r="BH110" s="193">
        <f>IF(U110="sníž. přenesená",N110,0)</f>
        <v>0</v>
      </c>
      <c r="BI110" s="193">
        <f>IF(U110="nulová",N110,0)</f>
        <v>0</v>
      </c>
      <c r="BJ110" s="192" t="s">
        <v>87</v>
      </c>
      <c r="BK110" s="189"/>
      <c r="BL110" s="189"/>
      <c r="BM110" s="189"/>
    </row>
    <row r="111" s="1" customFormat="1"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8"/>
      <c r="T111" s="171"/>
      <c r="U111" s="171"/>
    </row>
    <row r="112" s="1" customFormat="1" ht="29.28" customHeight="1">
      <c r="B112" s="46"/>
      <c r="C112" s="150" t="s">
        <v>104</v>
      </c>
      <c r="D112" s="151"/>
      <c r="E112" s="151"/>
      <c r="F112" s="151"/>
      <c r="G112" s="151"/>
      <c r="H112" s="151"/>
      <c r="I112" s="151"/>
      <c r="J112" s="151"/>
      <c r="K112" s="151"/>
      <c r="L112" s="152">
        <f>ROUND(SUM(N88+N104),2)</f>
        <v>0</v>
      </c>
      <c r="M112" s="152"/>
      <c r="N112" s="152"/>
      <c r="O112" s="152"/>
      <c r="P112" s="152"/>
      <c r="Q112" s="152"/>
      <c r="R112" s="48"/>
      <c r="T112" s="171"/>
      <c r="U112" s="171"/>
    </row>
    <row r="113" s="1" customFormat="1" ht="6.96" customHeight="1">
      <c r="B113" s="75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7"/>
      <c r="T113" s="171"/>
      <c r="U113" s="171"/>
    </row>
    <row r="117" s="1" customFormat="1" ht="6.96" customHeight="1">
      <c r="B117" s="78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80"/>
    </row>
    <row r="118" s="1" customFormat="1" ht="36.96" customHeight="1">
      <c r="B118" s="46"/>
      <c r="C118" s="27" t="s">
        <v>142</v>
      </c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8"/>
    </row>
    <row r="119" s="1" customFormat="1" ht="6.96" customHeight="1">
      <c r="B119" s="46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8"/>
    </row>
    <row r="120" s="1" customFormat="1" ht="30" customHeight="1">
      <c r="B120" s="46"/>
      <c r="C120" s="38" t="s">
        <v>19</v>
      </c>
      <c r="D120" s="47"/>
      <c r="E120" s="47"/>
      <c r="F120" s="155" t="str">
        <f>F6</f>
        <v xml:space="preserve">Renovace fasády ZŠ  v Bílem Kostele</v>
      </c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47"/>
      <c r="R120" s="48"/>
    </row>
    <row r="121" s="1" customFormat="1" ht="36.96" customHeight="1">
      <c r="B121" s="46"/>
      <c r="C121" s="85" t="s">
        <v>111</v>
      </c>
      <c r="D121" s="47"/>
      <c r="E121" s="47"/>
      <c r="F121" s="87" t="str">
        <f>F7</f>
        <v>2 - SO 02 -Přístavek</v>
      </c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8"/>
    </row>
    <row r="122" s="1" customFormat="1" ht="6.96" customHeight="1">
      <c r="B122" s="46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8"/>
    </row>
    <row r="123" s="1" customFormat="1" ht="18" customHeight="1">
      <c r="B123" s="46"/>
      <c r="C123" s="38" t="s">
        <v>24</v>
      </c>
      <c r="D123" s="47"/>
      <c r="E123" s="47"/>
      <c r="F123" s="33" t="str">
        <f>F9</f>
        <v>Bílý Kostel</v>
      </c>
      <c r="G123" s="47"/>
      <c r="H123" s="47"/>
      <c r="I123" s="47"/>
      <c r="J123" s="47"/>
      <c r="K123" s="38" t="s">
        <v>26</v>
      </c>
      <c r="L123" s="47"/>
      <c r="M123" s="90" t="str">
        <f>IF(O9="","",O9)</f>
        <v>26. 3. 2018</v>
      </c>
      <c r="N123" s="90"/>
      <c r="O123" s="90"/>
      <c r="P123" s="90"/>
      <c r="Q123" s="47"/>
      <c r="R123" s="48"/>
    </row>
    <row r="124" s="1" customFormat="1" ht="6.96" customHeight="1">
      <c r="B124" s="46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8"/>
    </row>
    <row r="125" s="1" customFormat="1">
      <c r="B125" s="46"/>
      <c r="C125" s="38" t="s">
        <v>28</v>
      </c>
      <c r="D125" s="47"/>
      <c r="E125" s="47"/>
      <c r="F125" s="33" t="str">
        <f>E12</f>
        <v>Obec Bílý Kostel nad Nisou</v>
      </c>
      <c r="G125" s="47"/>
      <c r="H125" s="47"/>
      <c r="I125" s="47"/>
      <c r="J125" s="47"/>
      <c r="K125" s="38" t="s">
        <v>36</v>
      </c>
      <c r="L125" s="47"/>
      <c r="M125" s="33" t="str">
        <f>E18</f>
        <v>API Liberec</v>
      </c>
      <c r="N125" s="33"/>
      <c r="O125" s="33"/>
      <c r="P125" s="33"/>
      <c r="Q125" s="33"/>
      <c r="R125" s="48"/>
    </row>
    <row r="126" s="1" customFormat="1" ht="14.4" customHeight="1">
      <c r="B126" s="46"/>
      <c r="C126" s="38" t="s">
        <v>34</v>
      </c>
      <c r="D126" s="47"/>
      <c r="E126" s="47"/>
      <c r="F126" s="33" t="str">
        <f>IF(E15="","",E15)</f>
        <v>Vyplň údaj</v>
      </c>
      <c r="G126" s="47"/>
      <c r="H126" s="47"/>
      <c r="I126" s="47"/>
      <c r="J126" s="47"/>
      <c r="K126" s="38" t="s">
        <v>39</v>
      </c>
      <c r="L126" s="47"/>
      <c r="M126" s="33" t="str">
        <f>E21</f>
        <v xml:space="preserve"> </v>
      </c>
      <c r="N126" s="33"/>
      <c r="O126" s="33"/>
      <c r="P126" s="33"/>
      <c r="Q126" s="33"/>
      <c r="R126" s="48"/>
    </row>
    <row r="127" s="1" customFormat="1" ht="10.32" customHeight="1">
      <c r="B127" s="46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8"/>
    </row>
    <row r="128" s="8" customFormat="1" ht="29.28" customHeight="1">
      <c r="B128" s="196"/>
      <c r="C128" s="197" t="s">
        <v>143</v>
      </c>
      <c r="D128" s="198" t="s">
        <v>144</v>
      </c>
      <c r="E128" s="198" t="s">
        <v>63</v>
      </c>
      <c r="F128" s="198" t="s">
        <v>145</v>
      </c>
      <c r="G128" s="198"/>
      <c r="H128" s="198"/>
      <c r="I128" s="198"/>
      <c r="J128" s="198" t="s">
        <v>146</v>
      </c>
      <c r="K128" s="198" t="s">
        <v>147</v>
      </c>
      <c r="L128" s="198" t="s">
        <v>148</v>
      </c>
      <c r="M128" s="198"/>
      <c r="N128" s="198" t="s">
        <v>117</v>
      </c>
      <c r="O128" s="198"/>
      <c r="P128" s="198"/>
      <c r="Q128" s="199"/>
      <c r="R128" s="200"/>
      <c r="T128" s="106" t="s">
        <v>149</v>
      </c>
      <c r="U128" s="107" t="s">
        <v>45</v>
      </c>
      <c r="V128" s="107" t="s">
        <v>150</v>
      </c>
      <c r="W128" s="107" t="s">
        <v>151</v>
      </c>
      <c r="X128" s="107" t="s">
        <v>152</v>
      </c>
      <c r="Y128" s="107" t="s">
        <v>153</v>
      </c>
      <c r="Z128" s="107" t="s">
        <v>154</v>
      </c>
      <c r="AA128" s="108" t="s">
        <v>155</v>
      </c>
    </row>
    <row r="129" s="1" customFormat="1" ht="29.28" customHeight="1">
      <c r="B129" s="46"/>
      <c r="C129" s="110" t="s">
        <v>114</v>
      </c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201">
        <f>BK129</f>
        <v>0</v>
      </c>
      <c r="O129" s="202"/>
      <c r="P129" s="202"/>
      <c r="Q129" s="202"/>
      <c r="R129" s="48"/>
      <c r="T129" s="109"/>
      <c r="U129" s="67"/>
      <c r="V129" s="67"/>
      <c r="W129" s="203">
        <f>W130+W221+W255</f>
        <v>0</v>
      </c>
      <c r="X129" s="67"/>
      <c r="Y129" s="203">
        <f>Y130+Y221+Y255</f>
        <v>9.52812868</v>
      </c>
      <c r="Z129" s="67"/>
      <c r="AA129" s="204">
        <f>AA130+AA221+AA255</f>
        <v>1.5422259999999999</v>
      </c>
      <c r="AT129" s="22" t="s">
        <v>80</v>
      </c>
      <c r="AU129" s="22" t="s">
        <v>119</v>
      </c>
      <c r="BK129" s="205">
        <f>BK130+BK221+BK255</f>
        <v>0</v>
      </c>
    </row>
    <row r="130" s="9" customFormat="1" ht="37.44" customHeight="1">
      <c r="B130" s="206"/>
      <c r="C130" s="207"/>
      <c r="D130" s="208" t="s">
        <v>120</v>
      </c>
      <c r="E130" s="208"/>
      <c r="F130" s="208"/>
      <c r="G130" s="208"/>
      <c r="H130" s="208"/>
      <c r="I130" s="208"/>
      <c r="J130" s="208"/>
      <c r="K130" s="208"/>
      <c r="L130" s="208"/>
      <c r="M130" s="208"/>
      <c r="N130" s="185">
        <f>BK130</f>
        <v>0</v>
      </c>
      <c r="O130" s="178"/>
      <c r="P130" s="178"/>
      <c r="Q130" s="178"/>
      <c r="R130" s="209"/>
      <c r="T130" s="210"/>
      <c r="U130" s="207"/>
      <c r="V130" s="207"/>
      <c r="W130" s="211">
        <f>W131+W144+W155+W191+W193+W214+W219</f>
        <v>0</v>
      </c>
      <c r="X130" s="207"/>
      <c r="Y130" s="211">
        <f>Y131+Y144+Y155+Y191+Y193+Y214+Y219</f>
        <v>9.4080386800000007</v>
      </c>
      <c r="Z130" s="207"/>
      <c r="AA130" s="212">
        <f>AA131+AA144+AA155+AA191+AA193+AA214+AA219</f>
        <v>1.454</v>
      </c>
      <c r="AR130" s="213" t="s">
        <v>87</v>
      </c>
      <c r="AT130" s="214" t="s">
        <v>80</v>
      </c>
      <c r="AU130" s="214" t="s">
        <v>81</v>
      </c>
      <c r="AY130" s="213" t="s">
        <v>156</v>
      </c>
      <c r="BK130" s="215">
        <f>BK131+BK144+BK155+BK191+BK193+BK214+BK219</f>
        <v>0</v>
      </c>
    </row>
    <row r="131" s="9" customFormat="1" ht="19.92" customHeight="1">
      <c r="B131" s="206"/>
      <c r="C131" s="207"/>
      <c r="D131" s="216" t="s">
        <v>121</v>
      </c>
      <c r="E131" s="216"/>
      <c r="F131" s="216"/>
      <c r="G131" s="216"/>
      <c r="H131" s="216"/>
      <c r="I131" s="216"/>
      <c r="J131" s="216"/>
      <c r="K131" s="216"/>
      <c r="L131" s="216"/>
      <c r="M131" s="216"/>
      <c r="N131" s="217">
        <f>BK131</f>
        <v>0</v>
      </c>
      <c r="O131" s="218"/>
      <c r="P131" s="218"/>
      <c r="Q131" s="218"/>
      <c r="R131" s="209"/>
      <c r="T131" s="210"/>
      <c r="U131" s="207"/>
      <c r="V131" s="207"/>
      <c r="W131" s="211">
        <f>SUM(W132:W143)</f>
        <v>0</v>
      </c>
      <c r="X131" s="207"/>
      <c r="Y131" s="211">
        <f>SUM(Y132:Y143)</f>
        <v>0</v>
      </c>
      <c r="Z131" s="207"/>
      <c r="AA131" s="212">
        <f>SUM(AA132:AA143)</f>
        <v>0</v>
      </c>
      <c r="AR131" s="213" t="s">
        <v>87</v>
      </c>
      <c r="AT131" s="214" t="s">
        <v>80</v>
      </c>
      <c r="AU131" s="214" t="s">
        <v>87</v>
      </c>
      <c r="AY131" s="213" t="s">
        <v>156</v>
      </c>
      <c r="BK131" s="215">
        <f>SUM(BK132:BK143)</f>
        <v>0</v>
      </c>
    </row>
    <row r="132" s="1" customFormat="1" ht="25.5" customHeight="1">
      <c r="B132" s="46"/>
      <c r="C132" s="219" t="s">
        <v>87</v>
      </c>
      <c r="D132" s="219" t="s">
        <v>157</v>
      </c>
      <c r="E132" s="220" t="s">
        <v>428</v>
      </c>
      <c r="F132" s="221" t="s">
        <v>429</v>
      </c>
      <c r="G132" s="221"/>
      <c r="H132" s="221"/>
      <c r="I132" s="221"/>
      <c r="J132" s="222" t="s">
        <v>160</v>
      </c>
      <c r="K132" s="223">
        <v>1.3200000000000001</v>
      </c>
      <c r="L132" s="224">
        <v>0</v>
      </c>
      <c r="M132" s="225"/>
      <c r="N132" s="226">
        <f>ROUND(L132*K132,2)</f>
        <v>0</v>
      </c>
      <c r="O132" s="226"/>
      <c r="P132" s="226"/>
      <c r="Q132" s="226"/>
      <c r="R132" s="48"/>
      <c r="T132" s="227" t="s">
        <v>22</v>
      </c>
      <c r="U132" s="56" t="s">
        <v>46</v>
      </c>
      <c r="V132" s="47"/>
      <c r="W132" s="228">
        <f>V132*K132</f>
        <v>0</v>
      </c>
      <c r="X132" s="228">
        <v>0</v>
      </c>
      <c r="Y132" s="228">
        <f>X132*K132</f>
        <v>0</v>
      </c>
      <c r="Z132" s="228">
        <v>0</v>
      </c>
      <c r="AA132" s="229">
        <f>Z132*K132</f>
        <v>0</v>
      </c>
      <c r="AR132" s="22" t="s">
        <v>161</v>
      </c>
      <c r="AT132" s="22" t="s">
        <v>157</v>
      </c>
      <c r="AU132" s="22" t="s">
        <v>90</v>
      </c>
      <c r="AY132" s="22" t="s">
        <v>156</v>
      </c>
      <c r="BE132" s="142">
        <f>IF(U132="základní",N132,0)</f>
        <v>0</v>
      </c>
      <c r="BF132" s="142">
        <f>IF(U132="snížená",N132,0)</f>
        <v>0</v>
      </c>
      <c r="BG132" s="142">
        <f>IF(U132="zákl. přenesená",N132,0)</f>
        <v>0</v>
      </c>
      <c r="BH132" s="142">
        <f>IF(U132="sníž. přenesená",N132,0)</f>
        <v>0</v>
      </c>
      <c r="BI132" s="142">
        <f>IF(U132="nulová",N132,0)</f>
        <v>0</v>
      </c>
      <c r="BJ132" s="22" t="s">
        <v>87</v>
      </c>
      <c r="BK132" s="142">
        <f>ROUND(L132*K132,2)</f>
        <v>0</v>
      </c>
      <c r="BL132" s="22" t="s">
        <v>161</v>
      </c>
      <c r="BM132" s="22" t="s">
        <v>430</v>
      </c>
    </row>
    <row r="133" s="10" customFormat="1" ht="16.5" customHeight="1">
      <c r="B133" s="230"/>
      <c r="C133" s="231"/>
      <c r="D133" s="231"/>
      <c r="E133" s="232" t="s">
        <v>22</v>
      </c>
      <c r="F133" s="233" t="s">
        <v>431</v>
      </c>
      <c r="G133" s="234"/>
      <c r="H133" s="234"/>
      <c r="I133" s="234"/>
      <c r="J133" s="231"/>
      <c r="K133" s="235">
        <v>1.3200000000000001</v>
      </c>
      <c r="L133" s="231"/>
      <c r="M133" s="231"/>
      <c r="N133" s="231"/>
      <c r="O133" s="231"/>
      <c r="P133" s="231"/>
      <c r="Q133" s="231"/>
      <c r="R133" s="236"/>
      <c r="T133" s="237"/>
      <c r="U133" s="231"/>
      <c r="V133" s="231"/>
      <c r="W133" s="231"/>
      <c r="X133" s="231"/>
      <c r="Y133" s="231"/>
      <c r="Z133" s="231"/>
      <c r="AA133" s="238"/>
      <c r="AT133" s="239" t="s">
        <v>164</v>
      </c>
      <c r="AU133" s="239" t="s">
        <v>90</v>
      </c>
      <c r="AV133" s="10" t="s">
        <v>90</v>
      </c>
      <c r="AW133" s="10" t="s">
        <v>38</v>
      </c>
      <c r="AX133" s="10" t="s">
        <v>87</v>
      </c>
      <c r="AY133" s="239" t="s">
        <v>156</v>
      </c>
    </row>
    <row r="134" s="1" customFormat="1" ht="38.25" customHeight="1">
      <c r="B134" s="46"/>
      <c r="C134" s="219" t="s">
        <v>90</v>
      </c>
      <c r="D134" s="219" t="s">
        <v>157</v>
      </c>
      <c r="E134" s="220" t="s">
        <v>432</v>
      </c>
      <c r="F134" s="221" t="s">
        <v>433</v>
      </c>
      <c r="G134" s="221"/>
      <c r="H134" s="221"/>
      <c r="I134" s="221"/>
      <c r="J134" s="222" t="s">
        <v>160</v>
      </c>
      <c r="K134" s="223">
        <v>29.93</v>
      </c>
      <c r="L134" s="224">
        <v>0</v>
      </c>
      <c r="M134" s="225"/>
      <c r="N134" s="226">
        <f>ROUND(L134*K134,2)</f>
        <v>0</v>
      </c>
      <c r="O134" s="226"/>
      <c r="P134" s="226"/>
      <c r="Q134" s="226"/>
      <c r="R134" s="48"/>
      <c r="T134" s="227" t="s">
        <v>22</v>
      </c>
      <c r="U134" s="56" t="s">
        <v>46</v>
      </c>
      <c r="V134" s="47"/>
      <c r="W134" s="228">
        <f>V134*K134</f>
        <v>0</v>
      </c>
      <c r="X134" s="228">
        <v>0</v>
      </c>
      <c r="Y134" s="228">
        <f>X134*K134</f>
        <v>0</v>
      </c>
      <c r="Z134" s="228">
        <v>0</v>
      </c>
      <c r="AA134" s="229">
        <f>Z134*K134</f>
        <v>0</v>
      </c>
      <c r="AR134" s="22" t="s">
        <v>161</v>
      </c>
      <c r="AT134" s="22" t="s">
        <v>157</v>
      </c>
      <c r="AU134" s="22" t="s">
        <v>90</v>
      </c>
      <c r="AY134" s="22" t="s">
        <v>156</v>
      </c>
      <c r="BE134" s="142">
        <f>IF(U134="základní",N134,0)</f>
        <v>0</v>
      </c>
      <c r="BF134" s="142">
        <f>IF(U134="snížená",N134,0)</f>
        <v>0</v>
      </c>
      <c r="BG134" s="142">
        <f>IF(U134="zákl. přenesená",N134,0)</f>
        <v>0</v>
      </c>
      <c r="BH134" s="142">
        <f>IF(U134="sníž. přenesená",N134,0)</f>
        <v>0</v>
      </c>
      <c r="BI134" s="142">
        <f>IF(U134="nulová",N134,0)</f>
        <v>0</v>
      </c>
      <c r="BJ134" s="22" t="s">
        <v>87</v>
      </c>
      <c r="BK134" s="142">
        <f>ROUND(L134*K134,2)</f>
        <v>0</v>
      </c>
      <c r="BL134" s="22" t="s">
        <v>161</v>
      </c>
      <c r="BM134" s="22" t="s">
        <v>434</v>
      </c>
    </row>
    <row r="135" s="10" customFormat="1" ht="25.5" customHeight="1">
      <c r="B135" s="230"/>
      <c r="C135" s="231"/>
      <c r="D135" s="231"/>
      <c r="E135" s="232" t="s">
        <v>22</v>
      </c>
      <c r="F135" s="233" t="s">
        <v>435</v>
      </c>
      <c r="G135" s="234"/>
      <c r="H135" s="234"/>
      <c r="I135" s="234"/>
      <c r="J135" s="231"/>
      <c r="K135" s="235">
        <v>29.93</v>
      </c>
      <c r="L135" s="231"/>
      <c r="M135" s="231"/>
      <c r="N135" s="231"/>
      <c r="O135" s="231"/>
      <c r="P135" s="231"/>
      <c r="Q135" s="231"/>
      <c r="R135" s="236"/>
      <c r="T135" s="237"/>
      <c r="U135" s="231"/>
      <c r="V135" s="231"/>
      <c r="W135" s="231"/>
      <c r="X135" s="231"/>
      <c r="Y135" s="231"/>
      <c r="Z135" s="231"/>
      <c r="AA135" s="238"/>
      <c r="AT135" s="239" t="s">
        <v>164</v>
      </c>
      <c r="AU135" s="239" t="s">
        <v>90</v>
      </c>
      <c r="AV135" s="10" t="s">
        <v>90</v>
      </c>
      <c r="AW135" s="10" t="s">
        <v>38</v>
      </c>
      <c r="AX135" s="10" t="s">
        <v>87</v>
      </c>
      <c r="AY135" s="239" t="s">
        <v>156</v>
      </c>
    </row>
    <row r="136" s="1" customFormat="1" ht="25.5" customHeight="1">
      <c r="B136" s="46"/>
      <c r="C136" s="219" t="s">
        <v>93</v>
      </c>
      <c r="D136" s="219" t="s">
        <v>157</v>
      </c>
      <c r="E136" s="220" t="s">
        <v>436</v>
      </c>
      <c r="F136" s="221" t="s">
        <v>437</v>
      </c>
      <c r="G136" s="221"/>
      <c r="H136" s="221"/>
      <c r="I136" s="221"/>
      <c r="J136" s="222" t="s">
        <v>160</v>
      </c>
      <c r="K136" s="223">
        <v>29.93</v>
      </c>
      <c r="L136" s="224">
        <v>0</v>
      </c>
      <c r="M136" s="225"/>
      <c r="N136" s="226">
        <f>ROUND(L136*K136,2)</f>
        <v>0</v>
      </c>
      <c r="O136" s="226"/>
      <c r="P136" s="226"/>
      <c r="Q136" s="226"/>
      <c r="R136" s="48"/>
      <c r="T136" s="227" t="s">
        <v>22</v>
      </c>
      <c r="U136" s="56" t="s">
        <v>46</v>
      </c>
      <c r="V136" s="47"/>
      <c r="W136" s="228">
        <f>V136*K136</f>
        <v>0</v>
      </c>
      <c r="X136" s="228">
        <v>0</v>
      </c>
      <c r="Y136" s="228">
        <f>X136*K136</f>
        <v>0</v>
      </c>
      <c r="Z136" s="228">
        <v>0</v>
      </c>
      <c r="AA136" s="229">
        <f>Z136*K136</f>
        <v>0</v>
      </c>
      <c r="AR136" s="22" t="s">
        <v>161</v>
      </c>
      <c r="AT136" s="22" t="s">
        <v>157</v>
      </c>
      <c r="AU136" s="22" t="s">
        <v>90</v>
      </c>
      <c r="AY136" s="22" t="s">
        <v>156</v>
      </c>
      <c r="BE136" s="142">
        <f>IF(U136="základní",N136,0)</f>
        <v>0</v>
      </c>
      <c r="BF136" s="142">
        <f>IF(U136="snížená",N136,0)</f>
        <v>0</v>
      </c>
      <c r="BG136" s="142">
        <f>IF(U136="zákl. přenesená",N136,0)</f>
        <v>0</v>
      </c>
      <c r="BH136" s="142">
        <f>IF(U136="sníž. přenesená",N136,0)</f>
        <v>0</v>
      </c>
      <c r="BI136" s="142">
        <f>IF(U136="nulová",N136,0)</f>
        <v>0</v>
      </c>
      <c r="BJ136" s="22" t="s">
        <v>87</v>
      </c>
      <c r="BK136" s="142">
        <f>ROUND(L136*K136,2)</f>
        <v>0</v>
      </c>
      <c r="BL136" s="22" t="s">
        <v>161</v>
      </c>
      <c r="BM136" s="22" t="s">
        <v>438</v>
      </c>
    </row>
    <row r="137" s="1" customFormat="1" ht="25.5" customHeight="1">
      <c r="B137" s="46"/>
      <c r="C137" s="219" t="s">
        <v>161</v>
      </c>
      <c r="D137" s="219" t="s">
        <v>157</v>
      </c>
      <c r="E137" s="220" t="s">
        <v>439</v>
      </c>
      <c r="F137" s="221" t="s">
        <v>440</v>
      </c>
      <c r="G137" s="221"/>
      <c r="H137" s="221"/>
      <c r="I137" s="221"/>
      <c r="J137" s="222" t="s">
        <v>160</v>
      </c>
      <c r="K137" s="223">
        <v>4.9119999999999999</v>
      </c>
      <c r="L137" s="224">
        <v>0</v>
      </c>
      <c r="M137" s="225"/>
      <c r="N137" s="226">
        <f>ROUND(L137*K137,2)</f>
        <v>0</v>
      </c>
      <c r="O137" s="226"/>
      <c r="P137" s="226"/>
      <c r="Q137" s="226"/>
      <c r="R137" s="48"/>
      <c r="T137" s="227" t="s">
        <v>22</v>
      </c>
      <c r="U137" s="56" t="s">
        <v>46</v>
      </c>
      <c r="V137" s="47"/>
      <c r="W137" s="228">
        <f>V137*K137</f>
        <v>0</v>
      </c>
      <c r="X137" s="228">
        <v>0</v>
      </c>
      <c r="Y137" s="228">
        <f>X137*K137</f>
        <v>0</v>
      </c>
      <c r="Z137" s="228">
        <v>0</v>
      </c>
      <c r="AA137" s="229">
        <f>Z137*K137</f>
        <v>0</v>
      </c>
      <c r="AR137" s="22" t="s">
        <v>161</v>
      </c>
      <c r="AT137" s="22" t="s">
        <v>157</v>
      </c>
      <c r="AU137" s="22" t="s">
        <v>90</v>
      </c>
      <c r="AY137" s="22" t="s">
        <v>156</v>
      </c>
      <c r="BE137" s="142">
        <f>IF(U137="základní",N137,0)</f>
        <v>0</v>
      </c>
      <c r="BF137" s="142">
        <f>IF(U137="snížená",N137,0)</f>
        <v>0</v>
      </c>
      <c r="BG137" s="142">
        <f>IF(U137="zákl. přenesená",N137,0)</f>
        <v>0</v>
      </c>
      <c r="BH137" s="142">
        <f>IF(U137="sníž. přenesená",N137,0)</f>
        <v>0</v>
      </c>
      <c r="BI137" s="142">
        <f>IF(U137="nulová",N137,0)</f>
        <v>0</v>
      </c>
      <c r="BJ137" s="22" t="s">
        <v>87</v>
      </c>
      <c r="BK137" s="142">
        <f>ROUND(L137*K137,2)</f>
        <v>0</v>
      </c>
      <c r="BL137" s="22" t="s">
        <v>161</v>
      </c>
      <c r="BM137" s="22" t="s">
        <v>441</v>
      </c>
    </row>
    <row r="138" s="10" customFormat="1" ht="16.5" customHeight="1">
      <c r="B138" s="230"/>
      <c r="C138" s="231"/>
      <c r="D138" s="231"/>
      <c r="E138" s="232" t="s">
        <v>22</v>
      </c>
      <c r="F138" s="233" t="s">
        <v>442</v>
      </c>
      <c r="G138" s="234"/>
      <c r="H138" s="234"/>
      <c r="I138" s="234"/>
      <c r="J138" s="231"/>
      <c r="K138" s="235">
        <v>4.9119999999999999</v>
      </c>
      <c r="L138" s="231"/>
      <c r="M138" s="231"/>
      <c r="N138" s="231"/>
      <c r="O138" s="231"/>
      <c r="P138" s="231"/>
      <c r="Q138" s="231"/>
      <c r="R138" s="236"/>
      <c r="T138" s="237"/>
      <c r="U138" s="231"/>
      <c r="V138" s="231"/>
      <c r="W138" s="231"/>
      <c r="X138" s="231"/>
      <c r="Y138" s="231"/>
      <c r="Z138" s="231"/>
      <c r="AA138" s="238"/>
      <c r="AT138" s="239" t="s">
        <v>164</v>
      </c>
      <c r="AU138" s="239" t="s">
        <v>90</v>
      </c>
      <c r="AV138" s="10" t="s">
        <v>90</v>
      </c>
      <c r="AW138" s="10" t="s">
        <v>38</v>
      </c>
      <c r="AX138" s="10" t="s">
        <v>87</v>
      </c>
      <c r="AY138" s="239" t="s">
        <v>156</v>
      </c>
    </row>
    <row r="139" s="1" customFormat="1" ht="16.5" customHeight="1">
      <c r="B139" s="46"/>
      <c r="C139" s="219" t="s">
        <v>176</v>
      </c>
      <c r="D139" s="219" t="s">
        <v>157</v>
      </c>
      <c r="E139" s="220" t="s">
        <v>168</v>
      </c>
      <c r="F139" s="221" t="s">
        <v>169</v>
      </c>
      <c r="G139" s="221"/>
      <c r="H139" s="221"/>
      <c r="I139" s="221"/>
      <c r="J139" s="222" t="s">
        <v>160</v>
      </c>
      <c r="K139" s="223">
        <v>4.9119999999999999</v>
      </c>
      <c r="L139" s="224">
        <v>0</v>
      </c>
      <c r="M139" s="225"/>
      <c r="N139" s="226">
        <f>ROUND(L139*K139,2)</f>
        <v>0</v>
      </c>
      <c r="O139" s="226"/>
      <c r="P139" s="226"/>
      <c r="Q139" s="226"/>
      <c r="R139" s="48"/>
      <c r="T139" s="227" t="s">
        <v>22</v>
      </c>
      <c r="U139" s="56" t="s">
        <v>46</v>
      </c>
      <c r="V139" s="47"/>
      <c r="W139" s="228">
        <f>V139*K139</f>
        <v>0</v>
      </c>
      <c r="X139" s="228">
        <v>0</v>
      </c>
      <c r="Y139" s="228">
        <f>X139*K139</f>
        <v>0</v>
      </c>
      <c r="Z139" s="228">
        <v>0</v>
      </c>
      <c r="AA139" s="229">
        <f>Z139*K139</f>
        <v>0</v>
      </c>
      <c r="AR139" s="22" t="s">
        <v>161</v>
      </c>
      <c r="AT139" s="22" t="s">
        <v>157</v>
      </c>
      <c r="AU139" s="22" t="s">
        <v>90</v>
      </c>
      <c r="AY139" s="22" t="s">
        <v>156</v>
      </c>
      <c r="BE139" s="142">
        <f>IF(U139="základní",N139,0)</f>
        <v>0</v>
      </c>
      <c r="BF139" s="142">
        <f>IF(U139="snížená",N139,0)</f>
        <v>0</v>
      </c>
      <c r="BG139" s="142">
        <f>IF(U139="zákl. přenesená",N139,0)</f>
        <v>0</v>
      </c>
      <c r="BH139" s="142">
        <f>IF(U139="sníž. přenesená",N139,0)</f>
        <v>0</v>
      </c>
      <c r="BI139" s="142">
        <f>IF(U139="nulová",N139,0)</f>
        <v>0</v>
      </c>
      <c r="BJ139" s="22" t="s">
        <v>87</v>
      </c>
      <c r="BK139" s="142">
        <f>ROUND(L139*K139,2)</f>
        <v>0</v>
      </c>
      <c r="BL139" s="22" t="s">
        <v>161</v>
      </c>
      <c r="BM139" s="22" t="s">
        <v>443</v>
      </c>
    </row>
    <row r="140" s="1" customFormat="1" ht="25.5" customHeight="1">
      <c r="B140" s="46"/>
      <c r="C140" s="219" t="s">
        <v>182</v>
      </c>
      <c r="D140" s="219" t="s">
        <v>157</v>
      </c>
      <c r="E140" s="220" t="s">
        <v>171</v>
      </c>
      <c r="F140" s="221" t="s">
        <v>172</v>
      </c>
      <c r="G140" s="221"/>
      <c r="H140" s="221"/>
      <c r="I140" s="221"/>
      <c r="J140" s="222" t="s">
        <v>173</v>
      </c>
      <c r="K140" s="223">
        <v>9.3330000000000002</v>
      </c>
      <c r="L140" s="224">
        <v>0</v>
      </c>
      <c r="M140" s="225"/>
      <c r="N140" s="226">
        <f>ROUND(L140*K140,2)</f>
        <v>0</v>
      </c>
      <c r="O140" s="226"/>
      <c r="P140" s="226"/>
      <c r="Q140" s="226"/>
      <c r="R140" s="48"/>
      <c r="T140" s="227" t="s">
        <v>22</v>
      </c>
      <c r="U140" s="56" t="s">
        <v>46</v>
      </c>
      <c r="V140" s="47"/>
      <c r="W140" s="228">
        <f>V140*K140</f>
        <v>0</v>
      </c>
      <c r="X140" s="228">
        <v>0</v>
      </c>
      <c r="Y140" s="228">
        <f>X140*K140</f>
        <v>0</v>
      </c>
      <c r="Z140" s="228">
        <v>0</v>
      </c>
      <c r="AA140" s="229">
        <f>Z140*K140</f>
        <v>0</v>
      </c>
      <c r="AR140" s="22" t="s">
        <v>161</v>
      </c>
      <c r="AT140" s="22" t="s">
        <v>157</v>
      </c>
      <c r="AU140" s="22" t="s">
        <v>90</v>
      </c>
      <c r="AY140" s="22" t="s">
        <v>156</v>
      </c>
      <c r="BE140" s="142">
        <f>IF(U140="základní",N140,0)</f>
        <v>0</v>
      </c>
      <c r="BF140" s="142">
        <f>IF(U140="snížená",N140,0)</f>
        <v>0</v>
      </c>
      <c r="BG140" s="142">
        <f>IF(U140="zákl. přenesená",N140,0)</f>
        <v>0</v>
      </c>
      <c r="BH140" s="142">
        <f>IF(U140="sníž. přenesená",N140,0)</f>
        <v>0</v>
      </c>
      <c r="BI140" s="142">
        <f>IF(U140="nulová",N140,0)</f>
        <v>0</v>
      </c>
      <c r="BJ140" s="22" t="s">
        <v>87</v>
      </c>
      <c r="BK140" s="142">
        <f>ROUND(L140*K140,2)</f>
        <v>0</v>
      </c>
      <c r="BL140" s="22" t="s">
        <v>161</v>
      </c>
      <c r="BM140" s="22" t="s">
        <v>444</v>
      </c>
    </row>
    <row r="141" s="10" customFormat="1" ht="16.5" customHeight="1">
      <c r="B141" s="230"/>
      <c r="C141" s="231"/>
      <c r="D141" s="231"/>
      <c r="E141" s="232" t="s">
        <v>22</v>
      </c>
      <c r="F141" s="233" t="s">
        <v>445</v>
      </c>
      <c r="G141" s="234"/>
      <c r="H141" s="234"/>
      <c r="I141" s="234"/>
      <c r="J141" s="231"/>
      <c r="K141" s="235">
        <v>9.3330000000000002</v>
      </c>
      <c r="L141" s="231"/>
      <c r="M141" s="231"/>
      <c r="N141" s="231"/>
      <c r="O141" s="231"/>
      <c r="P141" s="231"/>
      <c r="Q141" s="231"/>
      <c r="R141" s="236"/>
      <c r="T141" s="237"/>
      <c r="U141" s="231"/>
      <c r="V141" s="231"/>
      <c r="W141" s="231"/>
      <c r="X141" s="231"/>
      <c r="Y141" s="231"/>
      <c r="Z141" s="231"/>
      <c r="AA141" s="238"/>
      <c r="AT141" s="239" t="s">
        <v>164</v>
      </c>
      <c r="AU141" s="239" t="s">
        <v>90</v>
      </c>
      <c r="AV141" s="10" t="s">
        <v>90</v>
      </c>
      <c r="AW141" s="10" t="s">
        <v>38</v>
      </c>
      <c r="AX141" s="10" t="s">
        <v>87</v>
      </c>
      <c r="AY141" s="239" t="s">
        <v>156</v>
      </c>
    </row>
    <row r="142" s="1" customFormat="1" ht="25.5" customHeight="1">
      <c r="B142" s="46"/>
      <c r="C142" s="219" t="s">
        <v>187</v>
      </c>
      <c r="D142" s="219" t="s">
        <v>157</v>
      </c>
      <c r="E142" s="220" t="s">
        <v>446</v>
      </c>
      <c r="F142" s="221" t="s">
        <v>447</v>
      </c>
      <c r="G142" s="221"/>
      <c r="H142" s="221"/>
      <c r="I142" s="221"/>
      <c r="J142" s="222" t="s">
        <v>160</v>
      </c>
      <c r="K142" s="223">
        <v>26.338000000000001</v>
      </c>
      <c r="L142" s="224">
        <v>0</v>
      </c>
      <c r="M142" s="225"/>
      <c r="N142" s="226">
        <f>ROUND(L142*K142,2)</f>
        <v>0</v>
      </c>
      <c r="O142" s="226"/>
      <c r="P142" s="226"/>
      <c r="Q142" s="226"/>
      <c r="R142" s="48"/>
      <c r="T142" s="227" t="s">
        <v>22</v>
      </c>
      <c r="U142" s="56" t="s">
        <v>46</v>
      </c>
      <c r="V142" s="47"/>
      <c r="W142" s="228">
        <f>V142*K142</f>
        <v>0</v>
      </c>
      <c r="X142" s="228">
        <v>0</v>
      </c>
      <c r="Y142" s="228">
        <f>X142*K142</f>
        <v>0</v>
      </c>
      <c r="Z142" s="228">
        <v>0</v>
      </c>
      <c r="AA142" s="229">
        <f>Z142*K142</f>
        <v>0</v>
      </c>
      <c r="AR142" s="22" t="s">
        <v>161</v>
      </c>
      <c r="AT142" s="22" t="s">
        <v>157</v>
      </c>
      <c r="AU142" s="22" t="s">
        <v>90</v>
      </c>
      <c r="AY142" s="22" t="s">
        <v>156</v>
      </c>
      <c r="BE142" s="142">
        <f>IF(U142="základní",N142,0)</f>
        <v>0</v>
      </c>
      <c r="BF142" s="142">
        <f>IF(U142="snížená",N142,0)</f>
        <v>0</v>
      </c>
      <c r="BG142" s="142">
        <f>IF(U142="zákl. přenesená",N142,0)</f>
        <v>0</v>
      </c>
      <c r="BH142" s="142">
        <f>IF(U142="sníž. přenesená",N142,0)</f>
        <v>0</v>
      </c>
      <c r="BI142" s="142">
        <f>IF(U142="nulová",N142,0)</f>
        <v>0</v>
      </c>
      <c r="BJ142" s="22" t="s">
        <v>87</v>
      </c>
      <c r="BK142" s="142">
        <f>ROUND(L142*K142,2)</f>
        <v>0</v>
      </c>
      <c r="BL142" s="22" t="s">
        <v>161</v>
      </c>
      <c r="BM142" s="22" t="s">
        <v>448</v>
      </c>
    </row>
    <row r="143" s="10" customFormat="1" ht="25.5" customHeight="1">
      <c r="B143" s="230"/>
      <c r="C143" s="231"/>
      <c r="D143" s="231"/>
      <c r="E143" s="232" t="s">
        <v>22</v>
      </c>
      <c r="F143" s="233" t="s">
        <v>449</v>
      </c>
      <c r="G143" s="234"/>
      <c r="H143" s="234"/>
      <c r="I143" s="234"/>
      <c r="J143" s="231"/>
      <c r="K143" s="235">
        <v>26.338000000000001</v>
      </c>
      <c r="L143" s="231"/>
      <c r="M143" s="231"/>
      <c r="N143" s="231"/>
      <c r="O143" s="231"/>
      <c r="P143" s="231"/>
      <c r="Q143" s="231"/>
      <c r="R143" s="236"/>
      <c r="T143" s="237"/>
      <c r="U143" s="231"/>
      <c r="V143" s="231"/>
      <c r="W143" s="231"/>
      <c r="X143" s="231"/>
      <c r="Y143" s="231"/>
      <c r="Z143" s="231"/>
      <c r="AA143" s="238"/>
      <c r="AT143" s="239" t="s">
        <v>164</v>
      </c>
      <c r="AU143" s="239" t="s">
        <v>90</v>
      </c>
      <c r="AV143" s="10" t="s">
        <v>90</v>
      </c>
      <c r="AW143" s="10" t="s">
        <v>38</v>
      </c>
      <c r="AX143" s="10" t="s">
        <v>87</v>
      </c>
      <c r="AY143" s="239" t="s">
        <v>156</v>
      </c>
    </row>
    <row r="144" s="9" customFormat="1" ht="29.88" customHeight="1">
      <c r="B144" s="206"/>
      <c r="C144" s="207"/>
      <c r="D144" s="216" t="s">
        <v>425</v>
      </c>
      <c r="E144" s="216"/>
      <c r="F144" s="216"/>
      <c r="G144" s="216"/>
      <c r="H144" s="216"/>
      <c r="I144" s="216"/>
      <c r="J144" s="216"/>
      <c r="K144" s="216"/>
      <c r="L144" s="216"/>
      <c r="M144" s="216"/>
      <c r="N144" s="217">
        <f>BK144</f>
        <v>0</v>
      </c>
      <c r="O144" s="218"/>
      <c r="P144" s="218"/>
      <c r="Q144" s="218"/>
      <c r="R144" s="209"/>
      <c r="T144" s="210"/>
      <c r="U144" s="207"/>
      <c r="V144" s="207"/>
      <c r="W144" s="211">
        <f>SUM(W145:W154)</f>
        <v>0</v>
      </c>
      <c r="X144" s="207"/>
      <c r="Y144" s="211">
        <f>SUM(Y145:Y154)</f>
        <v>0.81318599999999996</v>
      </c>
      <c r="Z144" s="207"/>
      <c r="AA144" s="212">
        <f>SUM(AA145:AA154)</f>
        <v>0</v>
      </c>
      <c r="AR144" s="213" t="s">
        <v>87</v>
      </c>
      <c r="AT144" s="214" t="s">
        <v>80</v>
      </c>
      <c r="AU144" s="214" t="s">
        <v>87</v>
      </c>
      <c r="AY144" s="213" t="s">
        <v>156</v>
      </c>
      <c r="BK144" s="215">
        <f>SUM(BK145:BK154)</f>
        <v>0</v>
      </c>
    </row>
    <row r="145" s="1" customFormat="1" ht="25.5" customHeight="1">
      <c r="B145" s="46"/>
      <c r="C145" s="219" t="s">
        <v>192</v>
      </c>
      <c r="D145" s="219" t="s">
        <v>157</v>
      </c>
      <c r="E145" s="220" t="s">
        <v>450</v>
      </c>
      <c r="F145" s="221" t="s">
        <v>451</v>
      </c>
      <c r="G145" s="221"/>
      <c r="H145" s="221"/>
      <c r="I145" s="221"/>
      <c r="J145" s="222" t="s">
        <v>179</v>
      </c>
      <c r="K145" s="223">
        <v>3.2999999999999998</v>
      </c>
      <c r="L145" s="224">
        <v>0</v>
      </c>
      <c r="M145" s="225"/>
      <c r="N145" s="226">
        <f>ROUND(L145*K145,2)</f>
        <v>0</v>
      </c>
      <c r="O145" s="226"/>
      <c r="P145" s="226"/>
      <c r="Q145" s="226"/>
      <c r="R145" s="48"/>
      <c r="T145" s="227" t="s">
        <v>22</v>
      </c>
      <c r="U145" s="56" t="s">
        <v>46</v>
      </c>
      <c r="V145" s="47"/>
      <c r="W145" s="228">
        <f>V145*K145</f>
        <v>0</v>
      </c>
      <c r="X145" s="228">
        <v>0</v>
      </c>
      <c r="Y145" s="228">
        <f>X145*K145</f>
        <v>0</v>
      </c>
      <c r="Z145" s="228">
        <v>0</v>
      </c>
      <c r="AA145" s="229">
        <f>Z145*K145</f>
        <v>0</v>
      </c>
      <c r="AR145" s="22" t="s">
        <v>161</v>
      </c>
      <c r="AT145" s="22" t="s">
        <v>157</v>
      </c>
      <c r="AU145" s="22" t="s">
        <v>90</v>
      </c>
      <c r="AY145" s="22" t="s">
        <v>156</v>
      </c>
      <c r="BE145" s="142">
        <f>IF(U145="základní",N145,0)</f>
        <v>0</v>
      </c>
      <c r="BF145" s="142">
        <f>IF(U145="snížená",N145,0)</f>
        <v>0</v>
      </c>
      <c r="BG145" s="142">
        <f>IF(U145="zákl. přenesená",N145,0)</f>
        <v>0</v>
      </c>
      <c r="BH145" s="142">
        <f>IF(U145="sníž. přenesená",N145,0)</f>
        <v>0</v>
      </c>
      <c r="BI145" s="142">
        <f>IF(U145="nulová",N145,0)</f>
        <v>0</v>
      </c>
      <c r="BJ145" s="22" t="s">
        <v>87</v>
      </c>
      <c r="BK145" s="142">
        <f>ROUND(L145*K145,2)</f>
        <v>0</v>
      </c>
      <c r="BL145" s="22" t="s">
        <v>161</v>
      </c>
      <c r="BM145" s="22" t="s">
        <v>452</v>
      </c>
    </row>
    <row r="146" s="10" customFormat="1" ht="16.5" customHeight="1">
      <c r="B146" s="230"/>
      <c r="C146" s="231"/>
      <c r="D146" s="231"/>
      <c r="E146" s="232" t="s">
        <v>22</v>
      </c>
      <c r="F146" s="233" t="s">
        <v>453</v>
      </c>
      <c r="G146" s="234"/>
      <c r="H146" s="234"/>
      <c r="I146" s="234"/>
      <c r="J146" s="231"/>
      <c r="K146" s="235">
        <v>3.2999999999999998</v>
      </c>
      <c r="L146" s="231"/>
      <c r="M146" s="231"/>
      <c r="N146" s="231"/>
      <c r="O146" s="231"/>
      <c r="P146" s="231"/>
      <c r="Q146" s="231"/>
      <c r="R146" s="236"/>
      <c r="T146" s="237"/>
      <c r="U146" s="231"/>
      <c r="V146" s="231"/>
      <c r="W146" s="231"/>
      <c r="X146" s="231"/>
      <c r="Y146" s="231"/>
      <c r="Z146" s="231"/>
      <c r="AA146" s="238"/>
      <c r="AT146" s="239" t="s">
        <v>164</v>
      </c>
      <c r="AU146" s="239" t="s">
        <v>90</v>
      </c>
      <c r="AV146" s="10" t="s">
        <v>90</v>
      </c>
      <c r="AW146" s="10" t="s">
        <v>38</v>
      </c>
      <c r="AX146" s="10" t="s">
        <v>87</v>
      </c>
      <c r="AY146" s="239" t="s">
        <v>156</v>
      </c>
    </row>
    <row r="147" s="1" customFormat="1" ht="25.5" customHeight="1">
      <c r="B147" s="46"/>
      <c r="C147" s="219" t="s">
        <v>197</v>
      </c>
      <c r="D147" s="219" t="s">
        <v>157</v>
      </c>
      <c r="E147" s="220" t="s">
        <v>454</v>
      </c>
      <c r="F147" s="221" t="s">
        <v>455</v>
      </c>
      <c r="G147" s="221"/>
      <c r="H147" s="221"/>
      <c r="I147" s="221"/>
      <c r="J147" s="222" t="s">
        <v>179</v>
      </c>
      <c r="K147" s="223">
        <v>3.2999999999999998</v>
      </c>
      <c r="L147" s="224">
        <v>0</v>
      </c>
      <c r="M147" s="225"/>
      <c r="N147" s="226">
        <f>ROUND(L147*K147,2)</f>
        <v>0</v>
      </c>
      <c r="O147" s="226"/>
      <c r="P147" s="226"/>
      <c r="Q147" s="226"/>
      <c r="R147" s="48"/>
      <c r="T147" s="227" t="s">
        <v>22</v>
      </c>
      <c r="U147" s="56" t="s">
        <v>46</v>
      </c>
      <c r="V147" s="47"/>
      <c r="W147" s="228">
        <f>V147*K147</f>
        <v>0</v>
      </c>
      <c r="X147" s="228">
        <v>0</v>
      </c>
      <c r="Y147" s="228">
        <f>X147*K147</f>
        <v>0</v>
      </c>
      <c r="Z147" s="228">
        <v>0</v>
      </c>
      <c r="AA147" s="229">
        <f>Z147*K147</f>
        <v>0</v>
      </c>
      <c r="AR147" s="22" t="s">
        <v>161</v>
      </c>
      <c r="AT147" s="22" t="s">
        <v>157</v>
      </c>
      <c r="AU147" s="22" t="s">
        <v>90</v>
      </c>
      <c r="AY147" s="22" t="s">
        <v>156</v>
      </c>
      <c r="BE147" s="142">
        <f>IF(U147="základní",N147,0)</f>
        <v>0</v>
      </c>
      <c r="BF147" s="142">
        <f>IF(U147="snížená",N147,0)</f>
        <v>0</v>
      </c>
      <c r="BG147" s="142">
        <f>IF(U147="zákl. přenesená",N147,0)</f>
        <v>0</v>
      </c>
      <c r="BH147" s="142">
        <f>IF(U147="sníž. přenesená",N147,0)</f>
        <v>0</v>
      </c>
      <c r="BI147" s="142">
        <f>IF(U147="nulová",N147,0)</f>
        <v>0</v>
      </c>
      <c r="BJ147" s="22" t="s">
        <v>87</v>
      </c>
      <c r="BK147" s="142">
        <f>ROUND(L147*K147,2)</f>
        <v>0</v>
      </c>
      <c r="BL147" s="22" t="s">
        <v>161</v>
      </c>
      <c r="BM147" s="22" t="s">
        <v>456</v>
      </c>
    </row>
    <row r="148" s="10" customFormat="1" ht="16.5" customHeight="1">
      <c r="B148" s="230"/>
      <c r="C148" s="231"/>
      <c r="D148" s="231"/>
      <c r="E148" s="232" t="s">
        <v>22</v>
      </c>
      <c r="F148" s="233" t="s">
        <v>453</v>
      </c>
      <c r="G148" s="234"/>
      <c r="H148" s="234"/>
      <c r="I148" s="234"/>
      <c r="J148" s="231"/>
      <c r="K148" s="235">
        <v>3.2999999999999998</v>
      </c>
      <c r="L148" s="231"/>
      <c r="M148" s="231"/>
      <c r="N148" s="231"/>
      <c r="O148" s="231"/>
      <c r="P148" s="231"/>
      <c r="Q148" s="231"/>
      <c r="R148" s="236"/>
      <c r="T148" s="237"/>
      <c r="U148" s="231"/>
      <c r="V148" s="231"/>
      <c r="W148" s="231"/>
      <c r="X148" s="231"/>
      <c r="Y148" s="231"/>
      <c r="Z148" s="231"/>
      <c r="AA148" s="238"/>
      <c r="AT148" s="239" t="s">
        <v>164</v>
      </c>
      <c r="AU148" s="239" t="s">
        <v>90</v>
      </c>
      <c r="AV148" s="10" t="s">
        <v>90</v>
      </c>
      <c r="AW148" s="10" t="s">
        <v>38</v>
      </c>
      <c r="AX148" s="10" t="s">
        <v>87</v>
      </c>
      <c r="AY148" s="239" t="s">
        <v>156</v>
      </c>
    </row>
    <row r="149" s="1" customFormat="1" ht="25.5" customHeight="1">
      <c r="B149" s="46"/>
      <c r="C149" s="219" t="s">
        <v>202</v>
      </c>
      <c r="D149" s="219" t="s">
        <v>157</v>
      </c>
      <c r="E149" s="220" t="s">
        <v>457</v>
      </c>
      <c r="F149" s="221" t="s">
        <v>458</v>
      </c>
      <c r="G149" s="221"/>
      <c r="H149" s="221"/>
      <c r="I149" s="221"/>
      <c r="J149" s="222" t="s">
        <v>179</v>
      </c>
      <c r="K149" s="223">
        <v>3.2999999999999998</v>
      </c>
      <c r="L149" s="224">
        <v>0</v>
      </c>
      <c r="M149" s="225"/>
      <c r="N149" s="226">
        <f>ROUND(L149*K149,2)</f>
        <v>0</v>
      </c>
      <c r="O149" s="226"/>
      <c r="P149" s="226"/>
      <c r="Q149" s="226"/>
      <c r="R149" s="48"/>
      <c r="T149" s="227" t="s">
        <v>22</v>
      </c>
      <c r="U149" s="56" t="s">
        <v>46</v>
      </c>
      <c r="V149" s="47"/>
      <c r="W149" s="228">
        <f>V149*K149</f>
        <v>0</v>
      </c>
      <c r="X149" s="228">
        <v>0</v>
      </c>
      <c r="Y149" s="228">
        <f>X149*K149</f>
        <v>0</v>
      </c>
      <c r="Z149" s="228">
        <v>0</v>
      </c>
      <c r="AA149" s="229">
        <f>Z149*K149</f>
        <v>0</v>
      </c>
      <c r="AR149" s="22" t="s">
        <v>161</v>
      </c>
      <c r="AT149" s="22" t="s">
        <v>157</v>
      </c>
      <c r="AU149" s="22" t="s">
        <v>90</v>
      </c>
      <c r="AY149" s="22" t="s">
        <v>156</v>
      </c>
      <c r="BE149" s="142">
        <f>IF(U149="základní",N149,0)</f>
        <v>0</v>
      </c>
      <c r="BF149" s="142">
        <f>IF(U149="snížená",N149,0)</f>
        <v>0</v>
      </c>
      <c r="BG149" s="142">
        <f>IF(U149="zákl. přenesená",N149,0)</f>
        <v>0</v>
      </c>
      <c r="BH149" s="142">
        <f>IF(U149="sníž. přenesená",N149,0)</f>
        <v>0</v>
      </c>
      <c r="BI149" s="142">
        <f>IF(U149="nulová",N149,0)</f>
        <v>0</v>
      </c>
      <c r="BJ149" s="22" t="s">
        <v>87</v>
      </c>
      <c r="BK149" s="142">
        <f>ROUND(L149*K149,2)</f>
        <v>0</v>
      </c>
      <c r="BL149" s="22" t="s">
        <v>161</v>
      </c>
      <c r="BM149" s="22" t="s">
        <v>459</v>
      </c>
    </row>
    <row r="150" s="10" customFormat="1" ht="16.5" customHeight="1">
      <c r="B150" s="230"/>
      <c r="C150" s="231"/>
      <c r="D150" s="231"/>
      <c r="E150" s="232" t="s">
        <v>22</v>
      </c>
      <c r="F150" s="233" t="s">
        <v>453</v>
      </c>
      <c r="G150" s="234"/>
      <c r="H150" s="234"/>
      <c r="I150" s="234"/>
      <c r="J150" s="231"/>
      <c r="K150" s="235">
        <v>3.2999999999999998</v>
      </c>
      <c r="L150" s="231"/>
      <c r="M150" s="231"/>
      <c r="N150" s="231"/>
      <c r="O150" s="231"/>
      <c r="P150" s="231"/>
      <c r="Q150" s="231"/>
      <c r="R150" s="236"/>
      <c r="T150" s="237"/>
      <c r="U150" s="231"/>
      <c r="V150" s="231"/>
      <c r="W150" s="231"/>
      <c r="X150" s="231"/>
      <c r="Y150" s="231"/>
      <c r="Z150" s="231"/>
      <c r="AA150" s="238"/>
      <c r="AT150" s="239" t="s">
        <v>164</v>
      </c>
      <c r="AU150" s="239" t="s">
        <v>90</v>
      </c>
      <c r="AV150" s="10" t="s">
        <v>90</v>
      </c>
      <c r="AW150" s="10" t="s">
        <v>38</v>
      </c>
      <c r="AX150" s="10" t="s">
        <v>87</v>
      </c>
      <c r="AY150" s="239" t="s">
        <v>156</v>
      </c>
    </row>
    <row r="151" s="1" customFormat="1" ht="38.25" customHeight="1">
      <c r="B151" s="46"/>
      <c r="C151" s="219" t="s">
        <v>207</v>
      </c>
      <c r="D151" s="219" t="s">
        <v>157</v>
      </c>
      <c r="E151" s="220" t="s">
        <v>460</v>
      </c>
      <c r="F151" s="221" t="s">
        <v>461</v>
      </c>
      <c r="G151" s="221"/>
      <c r="H151" s="221"/>
      <c r="I151" s="221"/>
      <c r="J151" s="222" t="s">
        <v>179</v>
      </c>
      <c r="K151" s="223">
        <v>3.2999999999999998</v>
      </c>
      <c r="L151" s="224">
        <v>0</v>
      </c>
      <c r="M151" s="225"/>
      <c r="N151" s="226">
        <f>ROUND(L151*K151,2)</f>
        <v>0</v>
      </c>
      <c r="O151" s="226"/>
      <c r="P151" s="226"/>
      <c r="Q151" s="226"/>
      <c r="R151" s="48"/>
      <c r="T151" s="227" t="s">
        <v>22</v>
      </c>
      <c r="U151" s="56" t="s">
        <v>46</v>
      </c>
      <c r="V151" s="47"/>
      <c r="W151" s="228">
        <f>V151*K151</f>
        <v>0</v>
      </c>
      <c r="X151" s="228">
        <v>0.10362</v>
      </c>
      <c r="Y151" s="228">
        <f>X151*K151</f>
        <v>0.34194599999999997</v>
      </c>
      <c r="Z151" s="228">
        <v>0</v>
      </c>
      <c r="AA151" s="229">
        <f>Z151*K151</f>
        <v>0</v>
      </c>
      <c r="AR151" s="22" t="s">
        <v>161</v>
      </c>
      <c r="AT151" s="22" t="s">
        <v>157</v>
      </c>
      <c r="AU151" s="22" t="s">
        <v>90</v>
      </c>
      <c r="AY151" s="22" t="s">
        <v>156</v>
      </c>
      <c r="BE151" s="142">
        <f>IF(U151="základní",N151,0)</f>
        <v>0</v>
      </c>
      <c r="BF151" s="142">
        <f>IF(U151="snížená",N151,0)</f>
        <v>0</v>
      </c>
      <c r="BG151" s="142">
        <f>IF(U151="zákl. přenesená",N151,0)</f>
        <v>0</v>
      </c>
      <c r="BH151" s="142">
        <f>IF(U151="sníž. přenesená",N151,0)</f>
        <v>0</v>
      </c>
      <c r="BI151" s="142">
        <f>IF(U151="nulová",N151,0)</f>
        <v>0</v>
      </c>
      <c r="BJ151" s="22" t="s">
        <v>87</v>
      </c>
      <c r="BK151" s="142">
        <f>ROUND(L151*K151,2)</f>
        <v>0</v>
      </c>
      <c r="BL151" s="22" t="s">
        <v>161</v>
      </c>
      <c r="BM151" s="22" t="s">
        <v>462</v>
      </c>
    </row>
    <row r="152" s="10" customFormat="1" ht="16.5" customHeight="1">
      <c r="B152" s="230"/>
      <c r="C152" s="231"/>
      <c r="D152" s="231"/>
      <c r="E152" s="232" t="s">
        <v>22</v>
      </c>
      <c r="F152" s="233" t="s">
        <v>453</v>
      </c>
      <c r="G152" s="234"/>
      <c r="H152" s="234"/>
      <c r="I152" s="234"/>
      <c r="J152" s="231"/>
      <c r="K152" s="235">
        <v>3.2999999999999998</v>
      </c>
      <c r="L152" s="231"/>
      <c r="M152" s="231"/>
      <c r="N152" s="231"/>
      <c r="O152" s="231"/>
      <c r="P152" s="231"/>
      <c r="Q152" s="231"/>
      <c r="R152" s="236"/>
      <c r="T152" s="237"/>
      <c r="U152" s="231"/>
      <c r="V152" s="231"/>
      <c r="W152" s="231"/>
      <c r="X152" s="231"/>
      <c r="Y152" s="231"/>
      <c r="Z152" s="231"/>
      <c r="AA152" s="238"/>
      <c r="AT152" s="239" t="s">
        <v>164</v>
      </c>
      <c r="AU152" s="239" t="s">
        <v>90</v>
      </c>
      <c r="AV152" s="10" t="s">
        <v>90</v>
      </c>
      <c r="AW152" s="10" t="s">
        <v>38</v>
      </c>
      <c r="AX152" s="10" t="s">
        <v>87</v>
      </c>
      <c r="AY152" s="239" t="s">
        <v>156</v>
      </c>
    </row>
    <row r="153" s="1" customFormat="1" ht="25.5" customHeight="1">
      <c r="B153" s="46"/>
      <c r="C153" s="240" t="s">
        <v>211</v>
      </c>
      <c r="D153" s="240" t="s">
        <v>203</v>
      </c>
      <c r="E153" s="241" t="s">
        <v>463</v>
      </c>
      <c r="F153" s="242" t="s">
        <v>464</v>
      </c>
      <c r="G153" s="242"/>
      <c r="H153" s="242"/>
      <c r="I153" s="242"/>
      <c r="J153" s="243" t="s">
        <v>179</v>
      </c>
      <c r="K153" s="244">
        <v>3.3660000000000001</v>
      </c>
      <c r="L153" s="245">
        <v>0</v>
      </c>
      <c r="M153" s="246"/>
      <c r="N153" s="247">
        <f>ROUND(L153*K153,2)</f>
        <v>0</v>
      </c>
      <c r="O153" s="226"/>
      <c r="P153" s="226"/>
      <c r="Q153" s="226"/>
      <c r="R153" s="48"/>
      <c r="T153" s="227" t="s">
        <v>22</v>
      </c>
      <c r="U153" s="56" t="s">
        <v>46</v>
      </c>
      <c r="V153" s="47"/>
      <c r="W153" s="228">
        <f>V153*K153</f>
        <v>0</v>
      </c>
      <c r="X153" s="228">
        <v>0.14000000000000001</v>
      </c>
      <c r="Y153" s="228">
        <f>X153*K153</f>
        <v>0.47124000000000005</v>
      </c>
      <c r="Z153" s="228">
        <v>0</v>
      </c>
      <c r="AA153" s="229">
        <f>Z153*K153</f>
        <v>0</v>
      </c>
      <c r="AR153" s="22" t="s">
        <v>192</v>
      </c>
      <c r="AT153" s="22" t="s">
        <v>203</v>
      </c>
      <c r="AU153" s="22" t="s">
        <v>90</v>
      </c>
      <c r="AY153" s="22" t="s">
        <v>156</v>
      </c>
      <c r="BE153" s="142">
        <f>IF(U153="základní",N153,0)</f>
        <v>0</v>
      </c>
      <c r="BF153" s="142">
        <f>IF(U153="snížená",N153,0)</f>
        <v>0</v>
      </c>
      <c r="BG153" s="142">
        <f>IF(U153="zákl. přenesená",N153,0)</f>
        <v>0</v>
      </c>
      <c r="BH153" s="142">
        <f>IF(U153="sníž. přenesená",N153,0)</f>
        <v>0</v>
      </c>
      <c r="BI153" s="142">
        <f>IF(U153="nulová",N153,0)</f>
        <v>0</v>
      </c>
      <c r="BJ153" s="22" t="s">
        <v>87</v>
      </c>
      <c r="BK153" s="142">
        <f>ROUND(L153*K153,2)</f>
        <v>0</v>
      </c>
      <c r="BL153" s="22" t="s">
        <v>161</v>
      </c>
      <c r="BM153" s="22" t="s">
        <v>465</v>
      </c>
    </row>
    <row r="154" s="10" customFormat="1" ht="16.5" customHeight="1">
      <c r="B154" s="230"/>
      <c r="C154" s="231"/>
      <c r="D154" s="231"/>
      <c r="E154" s="232" t="s">
        <v>22</v>
      </c>
      <c r="F154" s="233" t="s">
        <v>466</v>
      </c>
      <c r="G154" s="234"/>
      <c r="H154" s="234"/>
      <c r="I154" s="234"/>
      <c r="J154" s="231"/>
      <c r="K154" s="235">
        <v>3.3660000000000001</v>
      </c>
      <c r="L154" s="231"/>
      <c r="M154" s="231"/>
      <c r="N154" s="231"/>
      <c r="O154" s="231"/>
      <c r="P154" s="231"/>
      <c r="Q154" s="231"/>
      <c r="R154" s="236"/>
      <c r="T154" s="237"/>
      <c r="U154" s="231"/>
      <c r="V154" s="231"/>
      <c r="W154" s="231"/>
      <c r="X154" s="231"/>
      <c r="Y154" s="231"/>
      <c r="Z154" s="231"/>
      <c r="AA154" s="238"/>
      <c r="AT154" s="239" t="s">
        <v>164</v>
      </c>
      <c r="AU154" s="239" t="s">
        <v>90</v>
      </c>
      <c r="AV154" s="10" t="s">
        <v>90</v>
      </c>
      <c r="AW154" s="10" t="s">
        <v>38</v>
      </c>
      <c r="AX154" s="10" t="s">
        <v>87</v>
      </c>
      <c r="AY154" s="239" t="s">
        <v>156</v>
      </c>
    </row>
    <row r="155" s="9" customFormat="1" ht="29.88" customHeight="1">
      <c r="B155" s="206"/>
      <c r="C155" s="207"/>
      <c r="D155" s="216" t="s">
        <v>122</v>
      </c>
      <c r="E155" s="216"/>
      <c r="F155" s="216"/>
      <c r="G155" s="216"/>
      <c r="H155" s="216"/>
      <c r="I155" s="216"/>
      <c r="J155" s="216"/>
      <c r="K155" s="216"/>
      <c r="L155" s="216"/>
      <c r="M155" s="216"/>
      <c r="N155" s="217">
        <f>BK155</f>
        <v>0</v>
      </c>
      <c r="O155" s="218"/>
      <c r="P155" s="218"/>
      <c r="Q155" s="218"/>
      <c r="R155" s="209"/>
      <c r="T155" s="210"/>
      <c r="U155" s="207"/>
      <c r="V155" s="207"/>
      <c r="W155" s="211">
        <f>SUM(W156:W190)</f>
        <v>0</v>
      </c>
      <c r="X155" s="207"/>
      <c r="Y155" s="211">
        <f>SUM(Y156:Y190)</f>
        <v>5.7473442800000001</v>
      </c>
      <c r="Z155" s="207"/>
      <c r="AA155" s="212">
        <f>SUM(AA156:AA190)</f>
        <v>0</v>
      </c>
      <c r="AR155" s="213" t="s">
        <v>87</v>
      </c>
      <c r="AT155" s="214" t="s">
        <v>80</v>
      </c>
      <c r="AU155" s="214" t="s">
        <v>87</v>
      </c>
      <c r="AY155" s="213" t="s">
        <v>156</v>
      </c>
      <c r="BK155" s="215">
        <f>SUM(BK156:BK190)</f>
        <v>0</v>
      </c>
    </row>
    <row r="156" s="1" customFormat="1" ht="38.25" customHeight="1">
      <c r="B156" s="46"/>
      <c r="C156" s="219" t="s">
        <v>215</v>
      </c>
      <c r="D156" s="219" t="s">
        <v>157</v>
      </c>
      <c r="E156" s="220" t="s">
        <v>467</v>
      </c>
      <c r="F156" s="221" t="s">
        <v>468</v>
      </c>
      <c r="G156" s="221"/>
      <c r="H156" s="221"/>
      <c r="I156" s="221"/>
      <c r="J156" s="222" t="s">
        <v>179</v>
      </c>
      <c r="K156" s="223">
        <v>18</v>
      </c>
      <c r="L156" s="224">
        <v>0</v>
      </c>
      <c r="M156" s="225"/>
      <c r="N156" s="226">
        <f>ROUND(L156*K156,2)</f>
        <v>0</v>
      </c>
      <c r="O156" s="226"/>
      <c r="P156" s="226"/>
      <c r="Q156" s="226"/>
      <c r="R156" s="48"/>
      <c r="T156" s="227" t="s">
        <v>22</v>
      </c>
      <c r="U156" s="56" t="s">
        <v>46</v>
      </c>
      <c r="V156" s="47"/>
      <c r="W156" s="228">
        <f>V156*K156</f>
        <v>0</v>
      </c>
      <c r="X156" s="228">
        <v>0.0082799999999999992</v>
      </c>
      <c r="Y156" s="228">
        <f>X156*K156</f>
        <v>0.14903999999999998</v>
      </c>
      <c r="Z156" s="228">
        <v>0</v>
      </c>
      <c r="AA156" s="229">
        <f>Z156*K156</f>
        <v>0</v>
      </c>
      <c r="AR156" s="22" t="s">
        <v>161</v>
      </c>
      <c r="AT156" s="22" t="s">
        <v>157</v>
      </c>
      <c r="AU156" s="22" t="s">
        <v>90</v>
      </c>
      <c r="AY156" s="22" t="s">
        <v>156</v>
      </c>
      <c r="BE156" s="142">
        <f>IF(U156="základní",N156,0)</f>
        <v>0</v>
      </c>
      <c r="BF156" s="142">
        <f>IF(U156="snížená",N156,0)</f>
        <v>0</v>
      </c>
      <c r="BG156" s="142">
        <f>IF(U156="zákl. přenesená",N156,0)</f>
        <v>0</v>
      </c>
      <c r="BH156" s="142">
        <f>IF(U156="sníž. přenesená",N156,0)</f>
        <v>0</v>
      </c>
      <c r="BI156" s="142">
        <f>IF(U156="nulová",N156,0)</f>
        <v>0</v>
      </c>
      <c r="BJ156" s="22" t="s">
        <v>87</v>
      </c>
      <c r="BK156" s="142">
        <f>ROUND(L156*K156,2)</f>
        <v>0</v>
      </c>
      <c r="BL156" s="22" t="s">
        <v>161</v>
      </c>
      <c r="BM156" s="22" t="s">
        <v>469</v>
      </c>
    </row>
    <row r="157" s="10" customFormat="1" ht="16.5" customHeight="1">
      <c r="B157" s="230"/>
      <c r="C157" s="231"/>
      <c r="D157" s="231"/>
      <c r="E157" s="232" t="s">
        <v>22</v>
      </c>
      <c r="F157" s="233" t="s">
        <v>470</v>
      </c>
      <c r="G157" s="234"/>
      <c r="H157" s="234"/>
      <c r="I157" s="234"/>
      <c r="J157" s="231"/>
      <c r="K157" s="235">
        <v>18</v>
      </c>
      <c r="L157" s="231"/>
      <c r="M157" s="231"/>
      <c r="N157" s="231"/>
      <c r="O157" s="231"/>
      <c r="P157" s="231"/>
      <c r="Q157" s="231"/>
      <c r="R157" s="236"/>
      <c r="T157" s="237"/>
      <c r="U157" s="231"/>
      <c r="V157" s="231"/>
      <c r="W157" s="231"/>
      <c r="X157" s="231"/>
      <c r="Y157" s="231"/>
      <c r="Z157" s="231"/>
      <c r="AA157" s="238"/>
      <c r="AT157" s="239" t="s">
        <v>164</v>
      </c>
      <c r="AU157" s="239" t="s">
        <v>90</v>
      </c>
      <c r="AV157" s="10" t="s">
        <v>90</v>
      </c>
      <c r="AW157" s="10" t="s">
        <v>38</v>
      </c>
      <c r="AX157" s="10" t="s">
        <v>87</v>
      </c>
      <c r="AY157" s="239" t="s">
        <v>156</v>
      </c>
    </row>
    <row r="158" s="1" customFormat="1" ht="25.5" customHeight="1">
      <c r="B158" s="46"/>
      <c r="C158" s="240" t="s">
        <v>219</v>
      </c>
      <c r="D158" s="240" t="s">
        <v>203</v>
      </c>
      <c r="E158" s="241" t="s">
        <v>471</v>
      </c>
      <c r="F158" s="242" t="s">
        <v>472</v>
      </c>
      <c r="G158" s="242"/>
      <c r="H158" s="242"/>
      <c r="I158" s="242"/>
      <c r="J158" s="243" t="s">
        <v>179</v>
      </c>
      <c r="K158" s="244">
        <v>18.359999999999999</v>
      </c>
      <c r="L158" s="245">
        <v>0</v>
      </c>
      <c r="M158" s="246"/>
      <c r="N158" s="247">
        <f>ROUND(L158*K158,2)</f>
        <v>0</v>
      </c>
      <c r="O158" s="226"/>
      <c r="P158" s="226"/>
      <c r="Q158" s="226"/>
      <c r="R158" s="48"/>
      <c r="T158" s="227" t="s">
        <v>22</v>
      </c>
      <c r="U158" s="56" t="s">
        <v>46</v>
      </c>
      <c r="V158" s="47"/>
      <c r="W158" s="228">
        <f>V158*K158</f>
        <v>0</v>
      </c>
      <c r="X158" s="228">
        <v>0.00089999999999999998</v>
      </c>
      <c r="Y158" s="228">
        <f>X158*K158</f>
        <v>0.016524</v>
      </c>
      <c r="Z158" s="228">
        <v>0</v>
      </c>
      <c r="AA158" s="229">
        <f>Z158*K158</f>
        <v>0</v>
      </c>
      <c r="AR158" s="22" t="s">
        <v>192</v>
      </c>
      <c r="AT158" s="22" t="s">
        <v>203</v>
      </c>
      <c r="AU158" s="22" t="s">
        <v>90</v>
      </c>
      <c r="AY158" s="22" t="s">
        <v>156</v>
      </c>
      <c r="BE158" s="142">
        <f>IF(U158="základní",N158,0)</f>
        <v>0</v>
      </c>
      <c r="BF158" s="142">
        <f>IF(U158="snížená",N158,0)</f>
        <v>0</v>
      </c>
      <c r="BG158" s="142">
        <f>IF(U158="zákl. přenesená",N158,0)</f>
        <v>0</v>
      </c>
      <c r="BH158" s="142">
        <f>IF(U158="sníž. přenesená",N158,0)</f>
        <v>0</v>
      </c>
      <c r="BI158" s="142">
        <f>IF(U158="nulová",N158,0)</f>
        <v>0</v>
      </c>
      <c r="BJ158" s="22" t="s">
        <v>87</v>
      </c>
      <c r="BK158" s="142">
        <f>ROUND(L158*K158,2)</f>
        <v>0</v>
      </c>
      <c r="BL158" s="22" t="s">
        <v>161</v>
      </c>
      <c r="BM158" s="22" t="s">
        <v>473</v>
      </c>
    </row>
    <row r="159" s="1" customFormat="1" ht="25.5" customHeight="1">
      <c r="B159" s="46"/>
      <c r="C159" s="219" t="s">
        <v>11</v>
      </c>
      <c r="D159" s="219" t="s">
        <v>157</v>
      </c>
      <c r="E159" s="220" t="s">
        <v>474</v>
      </c>
      <c r="F159" s="221" t="s">
        <v>475</v>
      </c>
      <c r="G159" s="221"/>
      <c r="H159" s="221"/>
      <c r="I159" s="221"/>
      <c r="J159" s="222" t="s">
        <v>225</v>
      </c>
      <c r="K159" s="223">
        <v>27.600000000000001</v>
      </c>
      <c r="L159" s="224">
        <v>0</v>
      </c>
      <c r="M159" s="225"/>
      <c r="N159" s="226">
        <f>ROUND(L159*K159,2)</f>
        <v>0</v>
      </c>
      <c r="O159" s="226"/>
      <c r="P159" s="226"/>
      <c r="Q159" s="226"/>
      <c r="R159" s="48"/>
      <c r="T159" s="227" t="s">
        <v>22</v>
      </c>
      <c r="U159" s="56" t="s">
        <v>46</v>
      </c>
      <c r="V159" s="47"/>
      <c r="W159" s="228">
        <f>V159*K159</f>
        <v>0</v>
      </c>
      <c r="X159" s="228">
        <v>2.0000000000000002E-05</v>
      </c>
      <c r="Y159" s="228">
        <f>X159*K159</f>
        <v>0.00055200000000000008</v>
      </c>
      <c r="Z159" s="228">
        <v>0</v>
      </c>
      <c r="AA159" s="229">
        <f>Z159*K159</f>
        <v>0</v>
      </c>
      <c r="AR159" s="22" t="s">
        <v>161</v>
      </c>
      <c r="AT159" s="22" t="s">
        <v>157</v>
      </c>
      <c r="AU159" s="22" t="s">
        <v>90</v>
      </c>
      <c r="AY159" s="22" t="s">
        <v>156</v>
      </c>
      <c r="BE159" s="142">
        <f>IF(U159="základní",N159,0)</f>
        <v>0</v>
      </c>
      <c r="BF159" s="142">
        <f>IF(U159="snížená",N159,0)</f>
        <v>0</v>
      </c>
      <c r="BG159" s="142">
        <f>IF(U159="zákl. přenesená",N159,0)</f>
        <v>0</v>
      </c>
      <c r="BH159" s="142">
        <f>IF(U159="sníž. přenesená",N159,0)</f>
        <v>0</v>
      </c>
      <c r="BI159" s="142">
        <f>IF(U159="nulová",N159,0)</f>
        <v>0</v>
      </c>
      <c r="BJ159" s="22" t="s">
        <v>87</v>
      </c>
      <c r="BK159" s="142">
        <f>ROUND(L159*K159,2)</f>
        <v>0</v>
      </c>
      <c r="BL159" s="22" t="s">
        <v>161</v>
      </c>
      <c r="BM159" s="22" t="s">
        <v>476</v>
      </c>
    </row>
    <row r="160" s="10" customFormat="1" ht="16.5" customHeight="1">
      <c r="B160" s="230"/>
      <c r="C160" s="231"/>
      <c r="D160" s="231"/>
      <c r="E160" s="232" t="s">
        <v>22</v>
      </c>
      <c r="F160" s="233" t="s">
        <v>477</v>
      </c>
      <c r="G160" s="234"/>
      <c r="H160" s="234"/>
      <c r="I160" s="234"/>
      <c r="J160" s="231"/>
      <c r="K160" s="235">
        <v>27.600000000000001</v>
      </c>
      <c r="L160" s="231"/>
      <c r="M160" s="231"/>
      <c r="N160" s="231"/>
      <c r="O160" s="231"/>
      <c r="P160" s="231"/>
      <c r="Q160" s="231"/>
      <c r="R160" s="236"/>
      <c r="T160" s="237"/>
      <c r="U160" s="231"/>
      <c r="V160" s="231"/>
      <c r="W160" s="231"/>
      <c r="X160" s="231"/>
      <c r="Y160" s="231"/>
      <c r="Z160" s="231"/>
      <c r="AA160" s="238"/>
      <c r="AT160" s="239" t="s">
        <v>164</v>
      </c>
      <c r="AU160" s="239" t="s">
        <v>90</v>
      </c>
      <c r="AV160" s="10" t="s">
        <v>90</v>
      </c>
      <c r="AW160" s="10" t="s">
        <v>38</v>
      </c>
      <c r="AX160" s="10" t="s">
        <v>87</v>
      </c>
      <c r="AY160" s="239" t="s">
        <v>156</v>
      </c>
    </row>
    <row r="161" s="1" customFormat="1" ht="25.5" customHeight="1">
      <c r="B161" s="46"/>
      <c r="C161" s="240" t="s">
        <v>227</v>
      </c>
      <c r="D161" s="240" t="s">
        <v>203</v>
      </c>
      <c r="E161" s="241" t="s">
        <v>478</v>
      </c>
      <c r="F161" s="242" t="s">
        <v>479</v>
      </c>
      <c r="G161" s="242"/>
      <c r="H161" s="242"/>
      <c r="I161" s="242"/>
      <c r="J161" s="243" t="s">
        <v>225</v>
      </c>
      <c r="K161" s="244">
        <v>28.98</v>
      </c>
      <c r="L161" s="245">
        <v>0</v>
      </c>
      <c r="M161" s="246"/>
      <c r="N161" s="247">
        <f>ROUND(L161*K161,2)</f>
        <v>0</v>
      </c>
      <c r="O161" s="226"/>
      <c r="P161" s="226"/>
      <c r="Q161" s="226"/>
      <c r="R161" s="48"/>
      <c r="T161" s="227" t="s">
        <v>22</v>
      </c>
      <c r="U161" s="56" t="s">
        <v>46</v>
      </c>
      <c r="V161" s="47"/>
      <c r="W161" s="228">
        <f>V161*K161</f>
        <v>0</v>
      </c>
      <c r="X161" s="228">
        <v>0.00050000000000000001</v>
      </c>
      <c r="Y161" s="228">
        <f>X161*K161</f>
        <v>0.014490000000000001</v>
      </c>
      <c r="Z161" s="228">
        <v>0</v>
      </c>
      <c r="AA161" s="229">
        <f>Z161*K161</f>
        <v>0</v>
      </c>
      <c r="AR161" s="22" t="s">
        <v>192</v>
      </c>
      <c r="AT161" s="22" t="s">
        <v>203</v>
      </c>
      <c r="AU161" s="22" t="s">
        <v>90</v>
      </c>
      <c r="AY161" s="22" t="s">
        <v>156</v>
      </c>
      <c r="BE161" s="142">
        <f>IF(U161="základní",N161,0)</f>
        <v>0</v>
      </c>
      <c r="BF161" s="142">
        <f>IF(U161="snížená",N161,0)</f>
        <v>0</v>
      </c>
      <c r="BG161" s="142">
        <f>IF(U161="zákl. přenesená",N161,0)</f>
        <v>0</v>
      </c>
      <c r="BH161" s="142">
        <f>IF(U161="sníž. přenesená",N161,0)</f>
        <v>0</v>
      </c>
      <c r="BI161" s="142">
        <f>IF(U161="nulová",N161,0)</f>
        <v>0</v>
      </c>
      <c r="BJ161" s="22" t="s">
        <v>87</v>
      </c>
      <c r="BK161" s="142">
        <f>ROUND(L161*K161,2)</f>
        <v>0</v>
      </c>
      <c r="BL161" s="22" t="s">
        <v>161</v>
      </c>
      <c r="BM161" s="22" t="s">
        <v>480</v>
      </c>
    </row>
    <row r="162" s="1" customFormat="1" ht="16.5" customHeight="1">
      <c r="B162" s="46"/>
      <c r="C162" s="240" t="s">
        <v>231</v>
      </c>
      <c r="D162" s="240" t="s">
        <v>203</v>
      </c>
      <c r="E162" s="241" t="s">
        <v>481</v>
      </c>
      <c r="F162" s="242" t="s">
        <v>482</v>
      </c>
      <c r="G162" s="242"/>
      <c r="H162" s="242"/>
      <c r="I162" s="242"/>
      <c r="J162" s="243" t="s">
        <v>225</v>
      </c>
      <c r="K162" s="244">
        <v>28.98</v>
      </c>
      <c r="L162" s="245">
        <v>0</v>
      </c>
      <c r="M162" s="246"/>
      <c r="N162" s="247">
        <f>ROUND(L162*K162,2)</f>
        <v>0</v>
      </c>
      <c r="O162" s="226"/>
      <c r="P162" s="226"/>
      <c r="Q162" s="226"/>
      <c r="R162" s="48"/>
      <c r="T162" s="227" t="s">
        <v>22</v>
      </c>
      <c r="U162" s="56" t="s">
        <v>46</v>
      </c>
      <c r="V162" s="47"/>
      <c r="W162" s="228">
        <f>V162*K162</f>
        <v>0</v>
      </c>
      <c r="X162" s="228">
        <v>0.00051999999999999995</v>
      </c>
      <c r="Y162" s="228">
        <f>X162*K162</f>
        <v>0.015069599999999999</v>
      </c>
      <c r="Z162" s="228">
        <v>0</v>
      </c>
      <c r="AA162" s="229">
        <f>Z162*K162</f>
        <v>0</v>
      </c>
      <c r="AR162" s="22" t="s">
        <v>192</v>
      </c>
      <c r="AT162" s="22" t="s">
        <v>203</v>
      </c>
      <c r="AU162" s="22" t="s">
        <v>90</v>
      </c>
      <c r="AY162" s="22" t="s">
        <v>156</v>
      </c>
      <c r="BE162" s="142">
        <f>IF(U162="základní",N162,0)</f>
        <v>0</v>
      </c>
      <c r="BF162" s="142">
        <f>IF(U162="snížená",N162,0)</f>
        <v>0</v>
      </c>
      <c r="BG162" s="142">
        <f>IF(U162="zákl. přenesená",N162,0)</f>
        <v>0</v>
      </c>
      <c r="BH162" s="142">
        <f>IF(U162="sníž. přenesená",N162,0)</f>
        <v>0</v>
      </c>
      <c r="BI162" s="142">
        <f>IF(U162="nulová",N162,0)</f>
        <v>0</v>
      </c>
      <c r="BJ162" s="22" t="s">
        <v>87</v>
      </c>
      <c r="BK162" s="142">
        <f>ROUND(L162*K162,2)</f>
        <v>0</v>
      </c>
      <c r="BL162" s="22" t="s">
        <v>161</v>
      </c>
      <c r="BM162" s="22" t="s">
        <v>483</v>
      </c>
    </row>
    <row r="163" s="1" customFormat="1" ht="25.5" customHeight="1">
      <c r="B163" s="46"/>
      <c r="C163" s="240" t="s">
        <v>236</v>
      </c>
      <c r="D163" s="240" t="s">
        <v>203</v>
      </c>
      <c r="E163" s="241" t="s">
        <v>484</v>
      </c>
      <c r="F163" s="242" t="s">
        <v>485</v>
      </c>
      <c r="G163" s="242"/>
      <c r="H163" s="242"/>
      <c r="I163" s="242"/>
      <c r="J163" s="243" t="s">
        <v>200</v>
      </c>
      <c r="K163" s="244">
        <v>144.90000000000001</v>
      </c>
      <c r="L163" s="245">
        <v>0</v>
      </c>
      <c r="M163" s="246"/>
      <c r="N163" s="247">
        <f>ROUND(L163*K163,2)</f>
        <v>0</v>
      </c>
      <c r="O163" s="226"/>
      <c r="P163" s="226"/>
      <c r="Q163" s="226"/>
      <c r="R163" s="48"/>
      <c r="T163" s="227" t="s">
        <v>22</v>
      </c>
      <c r="U163" s="56" t="s">
        <v>46</v>
      </c>
      <c r="V163" s="47"/>
      <c r="W163" s="228">
        <f>V163*K163</f>
        <v>0</v>
      </c>
      <c r="X163" s="228">
        <v>1.0000000000000001E-05</v>
      </c>
      <c r="Y163" s="228">
        <f>X163*K163</f>
        <v>0.0014490000000000002</v>
      </c>
      <c r="Z163" s="228">
        <v>0</v>
      </c>
      <c r="AA163" s="229">
        <f>Z163*K163</f>
        <v>0</v>
      </c>
      <c r="AR163" s="22" t="s">
        <v>192</v>
      </c>
      <c r="AT163" s="22" t="s">
        <v>203</v>
      </c>
      <c r="AU163" s="22" t="s">
        <v>90</v>
      </c>
      <c r="AY163" s="22" t="s">
        <v>156</v>
      </c>
      <c r="BE163" s="142">
        <f>IF(U163="základní",N163,0)</f>
        <v>0</v>
      </c>
      <c r="BF163" s="142">
        <f>IF(U163="snížená",N163,0)</f>
        <v>0</v>
      </c>
      <c r="BG163" s="142">
        <f>IF(U163="zákl. přenesená",N163,0)</f>
        <v>0</v>
      </c>
      <c r="BH163" s="142">
        <f>IF(U163="sníž. přenesená",N163,0)</f>
        <v>0</v>
      </c>
      <c r="BI163" s="142">
        <f>IF(U163="nulová",N163,0)</f>
        <v>0</v>
      </c>
      <c r="BJ163" s="22" t="s">
        <v>87</v>
      </c>
      <c r="BK163" s="142">
        <f>ROUND(L163*K163,2)</f>
        <v>0</v>
      </c>
      <c r="BL163" s="22" t="s">
        <v>161</v>
      </c>
      <c r="BM163" s="22" t="s">
        <v>486</v>
      </c>
    </row>
    <row r="164" s="10" customFormat="1" ht="16.5" customHeight="1">
      <c r="B164" s="230"/>
      <c r="C164" s="231"/>
      <c r="D164" s="231"/>
      <c r="E164" s="232" t="s">
        <v>22</v>
      </c>
      <c r="F164" s="233" t="s">
        <v>487</v>
      </c>
      <c r="G164" s="234"/>
      <c r="H164" s="234"/>
      <c r="I164" s="234"/>
      <c r="J164" s="231"/>
      <c r="K164" s="235">
        <v>138</v>
      </c>
      <c r="L164" s="231"/>
      <c r="M164" s="231"/>
      <c r="N164" s="231"/>
      <c r="O164" s="231"/>
      <c r="P164" s="231"/>
      <c r="Q164" s="231"/>
      <c r="R164" s="236"/>
      <c r="T164" s="237"/>
      <c r="U164" s="231"/>
      <c r="V164" s="231"/>
      <c r="W164" s="231"/>
      <c r="X164" s="231"/>
      <c r="Y164" s="231"/>
      <c r="Z164" s="231"/>
      <c r="AA164" s="238"/>
      <c r="AT164" s="239" t="s">
        <v>164</v>
      </c>
      <c r="AU164" s="239" t="s">
        <v>90</v>
      </c>
      <c r="AV164" s="10" t="s">
        <v>90</v>
      </c>
      <c r="AW164" s="10" t="s">
        <v>38</v>
      </c>
      <c r="AX164" s="10" t="s">
        <v>87</v>
      </c>
      <c r="AY164" s="239" t="s">
        <v>156</v>
      </c>
    </row>
    <row r="165" s="1" customFormat="1" ht="16.5" customHeight="1">
      <c r="B165" s="46"/>
      <c r="C165" s="240" t="s">
        <v>240</v>
      </c>
      <c r="D165" s="240" t="s">
        <v>203</v>
      </c>
      <c r="E165" s="241" t="s">
        <v>488</v>
      </c>
      <c r="F165" s="242" t="s">
        <v>489</v>
      </c>
      <c r="G165" s="242"/>
      <c r="H165" s="242"/>
      <c r="I165" s="242"/>
      <c r="J165" s="243" t="s">
        <v>200</v>
      </c>
      <c r="K165" s="244">
        <v>14.175000000000001</v>
      </c>
      <c r="L165" s="245">
        <v>0</v>
      </c>
      <c r="M165" s="246"/>
      <c r="N165" s="247">
        <f>ROUND(L165*K165,2)</f>
        <v>0</v>
      </c>
      <c r="O165" s="226"/>
      <c r="P165" s="226"/>
      <c r="Q165" s="226"/>
      <c r="R165" s="48"/>
      <c r="T165" s="227" t="s">
        <v>22</v>
      </c>
      <c r="U165" s="56" t="s">
        <v>46</v>
      </c>
      <c r="V165" s="47"/>
      <c r="W165" s="228">
        <f>V165*K165</f>
        <v>0</v>
      </c>
      <c r="X165" s="228">
        <v>0</v>
      </c>
      <c r="Y165" s="228">
        <f>X165*K165</f>
        <v>0</v>
      </c>
      <c r="Z165" s="228">
        <v>0</v>
      </c>
      <c r="AA165" s="229">
        <f>Z165*K165</f>
        <v>0</v>
      </c>
      <c r="AR165" s="22" t="s">
        <v>192</v>
      </c>
      <c r="AT165" s="22" t="s">
        <v>203</v>
      </c>
      <c r="AU165" s="22" t="s">
        <v>90</v>
      </c>
      <c r="AY165" s="22" t="s">
        <v>156</v>
      </c>
      <c r="BE165" s="142">
        <f>IF(U165="základní",N165,0)</f>
        <v>0</v>
      </c>
      <c r="BF165" s="142">
        <f>IF(U165="snížená",N165,0)</f>
        <v>0</v>
      </c>
      <c r="BG165" s="142">
        <f>IF(U165="zákl. přenesená",N165,0)</f>
        <v>0</v>
      </c>
      <c r="BH165" s="142">
        <f>IF(U165="sníž. přenesená",N165,0)</f>
        <v>0</v>
      </c>
      <c r="BI165" s="142">
        <f>IF(U165="nulová",N165,0)</f>
        <v>0</v>
      </c>
      <c r="BJ165" s="22" t="s">
        <v>87</v>
      </c>
      <c r="BK165" s="142">
        <f>ROUND(L165*K165,2)</f>
        <v>0</v>
      </c>
      <c r="BL165" s="22" t="s">
        <v>161</v>
      </c>
      <c r="BM165" s="22" t="s">
        <v>490</v>
      </c>
    </row>
    <row r="166" s="10" customFormat="1" ht="16.5" customHeight="1">
      <c r="B166" s="230"/>
      <c r="C166" s="231"/>
      <c r="D166" s="231"/>
      <c r="E166" s="232" t="s">
        <v>22</v>
      </c>
      <c r="F166" s="233" t="s">
        <v>491</v>
      </c>
      <c r="G166" s="234"/>
      <c r="H166" s="234"/>
      <c r="I166" s="234"/>
      <c r="J166" s="231"/>
      <c r="K166" s="235">
        <v>13.5</v>
      </c>
      <c r="L166" s="231"/>
      <c r="M166" s="231"/>
      <c r="N166" s="231"/>
      <c r="O166" s="231"/>
      <c r="P166" s="231"/>
      <c r="Q166" s="231"/>
      <c r="R166" s="236"/>
      <c r="T166" s="237"/>
      <c r="U166" s="231"/>
      <c r="V166" s="231"/>
      <c r="W166" s="231"/>
      <c r="X166" s="231"/>
      <c r="Y166" s="231"/>
      <c r="Z166" s="231"/>
      <c r="AA166" s="238"/>
      <c r="AT166" s="239" t="s">
        <v>164</v>
      </c>
      <c r="AU166" s="239" t="s">
        <v>90</v>
      </c>
      <c r="AV166" s="10" t="s">
        <v>90</v>
      </c>
      <c r="AW166" s="10" t="s">
        <v>38</v>
      </c>
      <c r="AX166" s="10" t="s">
        <v>87</v>
      </c>
      <c r="AY166" s="239" t="s">
        <v>156</v>
      </c>
    </row>
    <row r="167" s="1" customFormat="1" ht="25.5" customHeight="1">
      <c r="B167" s="46"/>
      <c r="C167" s="240" t="s">
        <v>244</v>
      </c>
      <c r="D167" s="240" t="s">
        <v>203</v>
      </c>
      <c r="E167" s="241" t="s">
        <v>492</v>
      </c>
      <c r="F167" s="242" t="s">
        <v>493</v>
      </c>
      <c r="G167" s="242"/>
      <c r="H167" s="242"/>
      <c r="I167" s="242"/>
      <c r="J167" s="243" t="s">
        <v>200</v>
      </c>
      <c r="K167" s="244">
        <v>138</v>
      </c>
      <c r="L167" s="245">
        <v>0</v>
      </c>
      <c r="M167" s="246"/>
      <c r="N167" s="247">
        <f>ROUND(L167*K167,2)</f>
        <v>0</v>
      </c>
      <c r="O167" s="226"/>
      <c r="P167" s="226"/>
      <c r="Q167" s="226"/>
      <c r="R167" s="48"/>
      <c r="T167" s="227" t="s">
        <v>22</v>
      </c>
      <c r="U167" s="56" t="s">
        <v>46</v>
      </c>
      <c r="V167" s="47"/>
      <c r="W167" s="228">
        <f>V167*K167</f>
        <v>0</v>
      </c>
      <c r="X167" s="228">
        <v>1.0000000000000001E-05</v>
      </c>
      <c r="Y167" s="228">
        <f>X167*K167</f>
        <v>0.0013800000000000002</v>
      </c>
      <c r="Z167" s="228">
        <v>0</v>
      </c>
      <c r="AA167" s="229">
        <f>Z167*K167</f>
        <v>0</v>
      </c>
      <c r="AR167" s="22" t="s">
        <v>192</v>
      </c>
      <c r="AT167" s="22" t="s">
        <v>203</v>
      </c>
      <c r="AU167" s="22" t="s">
        <v>90</v>
      </c>
      <c r="AY167" s="22" t="s">
        <v>156</v>
      </c>
      <c r="BE167" s="142">
        <f>IF(U167="základní",N167,0)</f>
        <v>0</v>
      </c>
      <c r="BF167" s="142">
        <f>IF(U167="snížená",N167,0)</f>
        <v>0</v>
      </c>
      <c r="BG167" s="142">
        <f>IF(U167="zákl. přenesená",N167,0)</f>
        <v>0</v>
      </c>
      <c r="BH167" s="142">
        <f>IF(U167="sníž. přenesená",N167,0)</f>
        <v>0</v>
      </c>
      <c r="BI167" s="142">
        <f>IF(U167="nulová",N167,0)</f>
        <v>0</v>
      </c>
      <c r="BJ167" s="22" t="s">
        <v>87</v>
      </c>
      <c r="BK167" s="142">
        <f>ROUND(L167*K167,2)</f>
        <v>0</v>
      </c>
      <c r="BL167" s="22" t="s">
        <v>161</v>
      </c>
      <c r="BM167" s="22" t="s">
        <v>494</v>
      </c>
    </row>
    <row r="168" s="10" customFormat="1" ht="16.5" customHeight="1">
      <c r="B168" s="230"/>
      <c r="C168" s="231"/>
      <c r="D168" s="231"/>
      <c r="E168" s="232" t="s">
        <v>22</v>
      </c>
      <c r="F168" s="233" t="s">
        <v>487</v>
      </c>
      <c r="G168" s="234"/>
      <c r="H168" s="234"/>
      <c r="I168" s="234"/>
      <c r="J168" s="231"/>
      <c r="K168" s="235">
        <v>138</v>
      </c>
      <c r="L168" s="231"/>
      <c r="M168" s="231"/>
      <c r="N168" s="231"/>
      <c r="O168" s="231"/>
      <c r="P168" s="231"/>
      <c r="Q168" s="231"/>
      <c r="R168" s="236"/>
      <c r="T168" s="237"/>
      <c r="U168" s="231"/>
      <c r="V168" s="231"/>
      <c r="W168" s="231"/>
      <c r="X168" s="231"/>
      <c r="Y168" s="231"/>
      <c r="Z168" s="231"/>
      <c r="AA168" s="238"/>
      <c r="AT168" s="239" t="s">
        <v>164</v>
      </c>
      <c r="AU168" s="239" t="s">
        <v>90</v>
      </c>
      <c r="AV168" s="10" t="s">
        <v>90</v>
      </c>
      <c r="AW168" s="10" t="s">
        <v>38</v>
      </c>
      <c r="AX168" s="10" t="s">
        <v>87</v>
      </c>
      <c r="AY168" s="239" t="s">
        <v>156</v>
      </c>
    </row>
    <row r="169" s="1" customFormat="1" ht="25.5" customHeight="1">
      <c r="B169" s="46"/>
      <c r="C169" s="219" t="s">
        <v>10</v>
      </c>
      <c r="D169" s="219" t="s">
        <v>157</v>
      </c>
      <c r="E169" s="220" t="s">
        <v>495</v>
      </c>
      <c r="F169" s="221" t="s">
        <v>496</v>
      </c>
      <c r="G169" s="221"/>
      <c r="H169" s="221"/>
      <c r="I169" s="221"/>
      <c r="J169" s="222" t="s">
        <v>225</v>
      </c>
      <c r="K169" s="223">
        <v>103.09999999999999</v>
      </c>
      <c r="L169" s="224">
        <v>0</v>
      </c>
      <c r="M169" s="225"/>
      <c r="N169" s="226">
        <f>ROUND(L169*K169,2)</f>
        <v>0</v>
      </c>
      <c r="O169" s="226"/>
      <c r="P169" s="226"/>
      <c r="Q169" s="226"/>
      <c r="R169" s="48"/>
      <c r="T169" s="227" t="s">
        <v>22</v>
      </c>
      <c r="U169" s="56" t="s">
        <v>46</v>
      </c>
      <c r="V169" s="47"/>
      <c r="W169" s="228">
        <f>V169*K169</f>
        <v>0</v>
      </c>
      <c r="X169" s="228">
        <v>0</v>
      </c>
      <c r="Y169" s="228">
        <f>X169*K169</f>
        <v>0</v>
      </c>
      <c r="Z169" s="228">
        <v>0</v>
      </c>
      <c r="AA169" s="229">
        <f>Z169*K169</f>
        <v>0</v>
      </c>
      <c r="AR169" s="22" t="s">
        <v>161</v>
      </c>
      <c r="AT169" s="22" t="s">
        <v>157</v>
      </c>
      <c r="AU169" s="22" t="s">
        <v>90</v>
      </c>
      <c r="AY169" s="22" t="s">
        <v>156</v>
      </c>
      <c r="BE169" s="142">
        <f>IF(U169="základní",N169,0)</f>
        <v>0</v>
      </c>
      <c r="BF169" s="142">
        <f>IF(U169="snížená",N169,0)</f>
        <v>0</v>
      </c>
      <c r="BG169" s="142">
        <f>IF(U169="zákl. přenesená",N169,0)</f>
        <v>0</v>
      </c>
      <c r="BH169" s="142">
        <f>IF(U169="sníž. přenesená",N169,0)</f>
        <v>0</v>
      </c>
      <c r="BI169" s="142">
        <f>IF(U169="nulová",N169,0)</f>
        <v>0</v>
      </c>
      <c r="BJ169" s="22" t="s">
        <v>87</v>
      </c>
      <c r="BK169" s="142">
        <f>ROUND(L169*K169,2)</f>
        <v>0</v>
      </c>
      <c r="BL169" s="22" t="s">
        <v>161</v>
      </c>
      <c r="BM169" s="22" t="s">
        <v>497</v>
      </c>
    </row>
    <row r="170" s="10" customFormat="1" ht="16.5" customHeight="1">
      <c r="B170" s="230"/>
      <c r="C170" s="231"/>
      <c r="D170" s="231"/>
      <c r="E170" s="232" t="s">
        <v>22</v>
      </c>
      <c r="F170" s="233" t="s">
        <v>498</v>
      </c>
      <c r="G170" s="234"/>
      <c r="H170" s="234"/>
      <c r="I170" s="234"/>
      <c r="J170" s="231"/>
      <c r="K170" s="235">
        <v>83.299999999999997</v>
      </c>
      <c r="L170" s="231"/>
      <c r="M170" s="231"/>
      <c r="N170" s="231"/>
      <c r="O170" s="231"/>
      <c r="P170" s="231"/>
      <c r="Q170" s="231"/>
      <c r="R170" s="236"/>
      <c r="T170" s="237"/>
      <c r="U170" s="231"/>
      <c r="V170" s="231"/>
      <c r="W170" s="231"/>
      <c r="X170" s="231"/>
      <c r="Y170" s="231"/>
      <c r="Z170" s="231"/>
      <c r="AA170" s="238"/>
      <c r="AT170" s="239" t="s">
        <v>164</v>
      </c>
      <c r="AU170" s="239" t="s">
        <v>90</v>
      </c>
      <c r="AV170" s="10" t="s">
        <v>90</v>
      </c>
      <c r="AW170" s="10" t="s">
        <v>38</v>
      </c>
      <c r="AX170" s="10" t="s">
        <v>81</v>
      </c>
      <c r="AY170" s="239" t="s">
        <v>156</v>
      </c>
    </row>
    <row r="171" s="10" customFormat="1" ht="16.5" customHeight="1">
      <c r="B171" s="230"/>
      <c r="C171" s="231"/>
      <c r="D171" s="231"/>
      <c r="E171" s="232" t="s">
        <v>22</v>
      </c>
      <c r="F171" s="253" t="s">
        <v>499</v>
      </c>
      <c r="G171" s="231"/>
      <c r="H171" s="231"/>
      <c r="I171" s="231"/>
      <c r="J171" s="231"/>
      <c r="K171" s="235">
        <v>19.800000000000001</v>
      </c>
      <c r="L171" s="231"/>
      <c r="M171" s="231"/>
      <c r="N171" s="231"/>
      <c r="O171" s="231"/>
      <c r="P171" s="231"/>
      <c r="Q171" s="231"/>
      <c r="R171" s="236"/>
      <c r="T171" s="237"/>
      <c r="U171" s="231"/>
      <c r="V171" s="231"/>
      <c r="W171" s="231"/>
      <c r="X171" s="231"/>
      <c r="Y171" s="231"/>
      <c r="Z171" s="231"/>
      <c r="AA171" s="238"/>
      <c r="AT171" s="239" t="s">
        <v>164</v>
      </c>
      <c r="AU171" s="239" t="s">
        <v>90</v>
      </c>
      <c r="AV171" s="10" t="s">
        <v>90</v>
      </c>
      <c r="AW171" s="10" t="s">
        <v>38</v>
      </c>
      <c r="AX171" s="10" t="s">
        <v>81</v>
      </c>
      <c r="AY171" s="239" t="s">
        <v>156</v>
      </c>
    </row>
    <row r="172" s="11" customFormat="1" ht="16.5" customHeight="1">
      <c r="B172" s="254"/>
      <c r="C172" s="255"/>
      <c r="D172" s="255"/>
      <c r="E172" s="256" t="s">
        <v>22</v>
      </c>
      <c r="F172" s="257" t="s">
        <v>390</v>
      </c>
      <c r="G172" s="255"/>
      <c r="H172" s="255"/>
      <c r="I172" s="255"/>
      <c r="J172" s="255"/>
      <c r="K172" s="258">
        <v>103.09999999999999</v>
      </c>
      <c r="L172" s="255"/>
      <c r="M172" s="255"/>
      <c r="N172" s="255"/>
      <c r="O172" s="255"/>
      <c r="P172" s="255"/>
      <c r="Q172" s="255"/>
      <c r="R172" s="259"/>
      <c r="T172" s="260"/>
      <c r="U172" s="255"/>
      <c r="V172" s="255"/>
      <c r="W172" s="255"/>
      <c r="X172" s="255"/>
      <c r="Y172" s="255"/>
      <c r="Z172" s="255"/>
      <c r="AA172" s="261"/>
      <c r="AT172" s="262" t="s">
        <v>164</v>
      </c>
      <c r="AU172" s="262" t="s">
        <v>90</v>
      </c>
      <c r="AV172" s="11" t="s">
        <v>161</v>
      </c>
      <c r="AW172" s="11" t="s">
        <v>38</v>
      </c>
      <c r="AX172" s="11" t="s">
        <v>87</v>
      </c>
      <c r="AY172" s="262" t="s">
        <v>156</v>
      </c>
    </row>
    <row r="173" s="1" customFormat="1" ht="25.5" customHeight="1">
      <c r="B173" s="46"/>
      <c r="C173" s="240" t="s">
        <v>252</v>
      </c>
      <c r="D173" s="240" t="s">
        <v>203</v>
      </c>
      <c r="E173" s="241" t="s">
        <v>500</v>
      </c>
      <c r="F173" s="242" t="s">
        <v>501</v>
      </c>
      <c r="G173" s="242"/>
      <c r="H173" s="242"/>
      <c r="I173" s="242"/>
      <c r="J173" s="243" t="s">
        <v>225</v>
      </c>
      <c r="K173" s="244">
        <v>83.299999999999997</v>
      </c>
      <c r="L173" s="245">
        <v>0</v>
      </c>
      <c r="M173" s="246"/>
      <c r="N173" s="247">
        <f>ROUND(L173*K173,2)</f>
        <v>0</v>
      </c>
      <c r="O173" s="226"/>
      <c r="P173" s="226"/>
      <c r="Q173" s="226"/>
      <c r="R173" s="48"/>
      <c r="T173" s="227" t="s">
        <v>22</v>
      </c>
      <c r="U173" s="56" t="s">
        <v>46</v>
      </c>
      <c r="V173" s="47"/>
      <c r="W173" s="228">
        <f>V173*K173</f>
        <v>0</v>
      </c>
      <c r="X173" s="228">
        <v>3.0000000000000001E-05</v>
      </c>
      <c r="Y173" s="228">
        <f>X173*K173</f>
        <v>0.0024989999999999999</v>
      </c>
      <c r="Z173" s="228">
        <v>0</v>
      </c>
      <c r="AA173" s="229">
        <f>Z173*K173</f>
        <v>0</v>
      </c>
      <c r="AR173" s="22" t="s">
        <v>192</v>
      </c>
      <c r="AT173" s="22" t="s">
        <v>203</v>
      </c>
      <c r="AU173" s="22" t="s">
        <v>90</v>
      </c>
      <c r="AY173" s="22" t="s">
        <v>156</v>
      </c>
      <c r="BE173" s="142">
        <f>IF(U173="základní",N173,0)</f>
        <v>0</v>
      </c>
      <c r="BF173" s="142">
        <f>IF(U173="snížená",N173,0)</f>
        <v>0</v>
      </c>
      <c r="BG173" s="142">
        <f>IF(U173="zákl. přenesená",N173,0)</f>
        <v>0</v>
      </c>
      <c r="BH173" s="142">
        <f>IF(U173="sníž. přenesená",N173,0)</f>
        <v>0</v>
      </c>
      <c r="BI173" s="142">
        <f>IF(U173="nulová",N173,0)</f>
        <v>0</v>
      </c>
      <c r="BJ173" s="22" t="s">
        <v>87</v>
      </c>
      <c r="BK173" s="142">
        <f>ROUND(L173*K173,2)</f>
        <v>0</v>
      </c>
      <c r="BL173" s="22" t="s">
        <v>161</v>
      </c>
      <c r="BM173" s="22" t="s">
        <v>502</v>
      </c>
    </row>
    <row r="174" s="10" customFormat="1" ht="16.5" customHeight="1">
      <c r="B174" s="230"/>
      <c r="C174" s="231"/>
      <c r="D174" s="231"/>
      <c r="E174" s="232" t="s">
        <v>22</v>
      </c>
      <c r="F174" s="233" t="s">
        <v>498</v>
      </c>
      <c r="G174" s="234"/>
      <c r="H174" s="234"/>
      <c r="I174" s="234"/>
      <c r="J174" s="231"/>
      <c r="K174" s="235">
        <v>83.299999999999997</v>
      </c>
      <c r="L174" s="231"/>
      <c r="M174" s="231"/>
      <c r="N174" s="231"/>
      <c r="O174" s="231"/>
      <c r="P174" s="231"/>
      <c r="Q174" s="231"/>
      <c r="R174" s="236"/>
      <c r="T174" s="237"/>
      <c r="U174" s="231"/>
      <c r="V174" s="231"/>
      <c r="W174" s="231"/>
      <c r="X174" s="231"/>
      <c r="Y174" s="231"/>
      <c r="Z174" s="231"/>
      <c r="AA174" s="238"/>
      <c r="AT174" s="239" t="s">
        <v>164</v>
      </c>
      <c r="AU174" s="239" t="s">
        <v>90</v>
      </c>
      <c r="AV174" s="10" t="s">
        <v>90</v>
      </c>
      <c r="AW174" s="10" t="s">
        <v>38</v>
      </c>
      <c r="AX174" s="10" t="s">
        <v>87</v>
      </c>
      <c r="AY174" s="239" t="s">
        <v>156</v>
      </c>
    </row>
    <row r="175" s="1" customFormat="1" ht="25.5" customHeight="1">
      <c r="B175" s="46"/>
      <c r="C175" s="240" t="s">
        <v>257</v>
      </c>
      <c r="D175" s="240" t="s">
        <v>203</v>
      </c>
      <c r="E175" s="241" t="s">
        <v>503</v>
      </c>
      <c r="F175" s="242" t="s">
        <v>504</v>
      </c>
      <c r="G175" s="242"/>
      <c r="H175" s="242"/>
      <c r="I175" s="242"/>
      <c r="J175" s="243" t="s">
        <v>225</v>
      </c>
      <c r="K175" s="244">
        <v>19.800000000000001</v>
      </c>
      <c r="L175" s="245">
        <v>0</v>
      </c>
      <c r="M175" s="246"/>
      <c r="N175" s="247">
        <f>ROUND(L175*K175,2)</f>
        <v>0</v>
      </c>
      <c r="O175" s="226"/>
      <c r="P175" s="226"/>
      <c r="Q175" s="226"/>
      <c r="R175" s="48"/>
      <c r="T175" s="227" t="s">
        <v>22</v>
      </c>
      <c r="U175" s="56" t="s">
        <v>46</v>
      </c>
      <c r="V175" s="47"/>
      <c r="W175" s="228">
        <f>V175*K175</f>
        <v>0</v>
      </c>
      <c r="X175" s="228">
        <v>0.00020000000000000001</v>
      </c>
      <c r="Y175" s="228">
        <f>X175*K175</f>
        <v>0.00396</v>
      </c>
      <c r="Z175" s="228">
        <v>0</v>
      </c>
      <c r="AA175" s="229">
        <f>Z175*K175</f>
        <v>0</v>
      </c>
      <c r="AR175" s="22" t="s">
        <v>192</v>
      </c>
      <c r="AT175" s="22" t="s">
        <v>203</v>
      </c>
      <c r="AU175" s="22" t="s">
        <v>90</v>
      </c>
      <c r="AY175" s="22" t="s">
        <v>156</v>
      </c>
      <c r="BE175" s="142">
        <f>IF(U175="základní",N175,0)</f>
        <v>0</v>
      </c>
      <c r="BF175" s="142">
        <f>IF(U175="snížená",N175,0)</f>
        <v>0</v>
      </c>
      <c r="BG175" s="142">
        <f>IF(U175="zákl. přenesená",N175,0)</f>
        <v>0</v>
      </c>
      <c r="BH175" s="142">
        <f>IF(U175="sníž. přenesená",N175,0)</f>
        <v>0</v>
      </c>
      <c r="BI175" s="142">
        <f>IF(U175="nulová",N175,0)</f>
        <v>0</v>
      </c>
      <c r="BJ175" s="22" t="s">
        <v>87</v>
      </c>
      <c r="BK175" s="142">
        <f>ROUND(L175*K175,2)</f>
        <v>0</v>
      </c>
      <c r="BL175" s="22" t="s">
        <v>161</v>
      </c>
      <c r="BM175" s="22" t="s">
        <v>505</v>
      </c>
    </row>
    <row r="176" s="10" customFormat="1" ht="16.5" customHeight="1">
      <c r="B176" s="230"/>
      <c r="C176" s="231"/>
      <c r="D176" s="231"/>
      <c r="E176" s="232" t="s">
        <v>22</v>
      </c>
      <c r="F176" s="233" t="s">
        <v>499</v>
      </c>
      <c r="G176" s="234"/>
      <c r="H176" s="234"/>
      <c r="I176" s="234"/>
      <c r="J176" s="231"/>
      <c r="K176" s="235">
        <v>19.800000000000001</v>
      </c>
      <c r="L176" s="231"/>
      <c r="M176" s="231"/>
      <c r="N176" s="231"/>
      <c r="O176" s="231"/>
      <c r="P176" s="231"/>
      <c r="Q176" s="231"/>
      <c r="R176" s="236"/>
      <c r="T176" s="237"/>
      <c r="U176" s="231"/>
      <c r="V176" s="231"/>
      <c r="W176" s="231"/>
      <c r="X176" s="231"/>
      <c r="Y176" s="231"/>
      <c r="Z176" s="231"/>
      <c r="AA176" s="238"/>
      <c r="AT176" s="239" t="s">
        <v>164</v>
      </c>
      <c r="AU176" s="239" t="s">
        <v>90</v>
      </c>
      <c r="AV176" s="10" t="s">
        <v>90</v>
      </c>
      <c r="AW176" s="10" t="s">
        <v>38</v>
      </c>
      <c r="AX176" s="10" t="s">
        <v>87</v>
      </c>
      <c r="AY176" s="239" t="s">
        <v>156</v>
      </c>
    </row>
    <row r="177" s="1" customFormat="1" ht="25.5" customHeight="1">
      <c r="B177" s="46"/>
      <c r="C177" s="219" t="s">
        <v>261</v>
      </c>
      <c r="D177" s="219" t="s">
        <v>157</v>
      </c>
      <c r="E177" s="220" t="s">
        <v>506</v>
      </c>
      <c r="F177" s="221" t="s">
        <v>507</v>
      </c>
      <c r="G177" s="221"/>
      <c r="H177" s="221"/>
      <c r="I177" s="221"/>
      <c r="J177" s="222" t="s">
        <v>225</v>
      </c>
      <c r="K177" s="223">
        <v>94</v>
      </c>
      <c r="L177" s="224">
        <v>0</v>
      </c>
      <c r="M177" s="225"/>
      <c r="N177" s="226">
        <f>ROUND(L177*K177,2)</f>
        <v>0</v>
      </c>
      <c r="O177" s="226"/>
      <c r="P177" s="226"/>
      <c r="Q177" s="226"/>
      <c r="R177" s="48"/>
      <c r="T177" s="227" t="s">
        <v>22</v>
      </c>
      <c r="U177" s="56" t="s">
        <v>46</v>
      </c>
      <c r="V177" s="47"/>
      <c r="W177" s="228">
        <f>V177*K177</f>
        <v>0</v>
      </c>
      <c r="X177" s="228">
        <v>0</v>
      </c>
      <c r="Y177" s="228">
        <f>X177*K177</f>
        <v>0</v>
      </c>
      <c r="Z177" s="228">
        <v>0</v>
      </c>
      <c r="AA177" s="229">
        <f>Z177*K177</f>
        <v>0</v>
      </c>
      <c r="AR177" s="22" t="s">
        <v>161</v>
      </c>
      <c r="AT177" s="22" t="s">
        <v>157</v>
      </c>
      <c r="AU177" s="22" t="s">
        <v>90</v>
      </c>
      <c r="AY177" s="22" t="s">
        <v>156</v>
      </c>
      <c r="BE177" s="142">
        <f>IF(U177="základní",N177,0)</f>
        <v>0</v>
      </c>
      <c r="BF177" s="142">
        <f>IF(U177="snížená",N177,0)</f>
        <v>0</v>
      </c>
      <c r="BG177" s="142">
        <f>IF(U177="zákl. přenesená",N177,0)</f>
        <v>0</v>
      </c>
      <c r="BH177" s="142">
        <f>IF(U177="sníž. přenesená",N177,0)</f>
        <v>0</v>
      </c>
      <c r="BI177" s="142">
        <f>IF(U177="nulová",N177,0)</f>
        <v>0</v>
      </c>
      <c r="BJ177" s="22" t="s">
        <v>87</v>
      </c>
      <c r="BK177" s="142">
        <f>ROUND(L177*K177,2)</f>
        <v>0</v>
      </c>
      <c r="BL177" s="22" t="s">
        <v>161</v>
      </c>
      <c r="BM177" s="22" t="s">
        <v>508</v>
      </c>
    </row>
    <row r="178" s="10" customFormat="1" ht="38.25" customHeight="1">
      <c r="B178" s="230"/>
      <c r="C178" s="231"/>
      <c r="D178" s="231"/>
      <c r="E178" s="232" t="s">
        <v>22</v>
      </c>
      <c r="F178" s="233" t="s">
        <v>509</v>
      </c>
      <c r="G178" s="234"/>
      <c r="H178" s="234"/>
      <c r="I178" s="234"/>
      <c r="J178" s="231"/>
      <c r="K178" s="235">
        <v>94</v>
      </c>
      <c r="L178" s="231"/>
      <c r="M178" s="231"/>
      <c r="N178" s="231"/>
      <c r="O178" s="231"/>
      <c r="P178" s="231"/>
      <c r="Q178" s="231"/>
      <c r="R178" s="236"/>
      <c r="T178" s="237"/>
      <c r="U178" s="231"/>
      <c r="V178" s="231"/>
      <c r="W178" s="231"/>
      <c r="X178" s="231"/>
      <c r="Y178" s="231"/>
      <c r="Z178" s="231"/>
      <c r="AA178" s="238"/>
      <c r="AT178" s="239" t="s">
        <v>164</v>
      </c>
      <c r="AU178" s="239" t="s">
        <v>90</v>
      </c>
      <c r="AV178" s="10" t="s">
        <v>90</v>
      </c>
      <c r="AW178" s="10" t="s">
        <v>38</v>
      </c>
      <c r="AX178" s="10" t="s">
        <v>87</v>
      </c>
      <c r="AY178" s="239" t="s">
        <v>156</v>
      </c>
    </row>
    <row r="179" s="1" customFormat="1" ht="25.5" customHeight="1">
      <c r="B179" s="46"/>
      <c r="C179" s="240" t="s">
        <v>265</v>
      </c>
      <c r="D179" s="240" t="s">
        <v>203</v>
      </c>
      <c r="E179" s="241" t="s">
        <v>510</v>
      </c>
      <c r="F179" s="242" t="s">
        <v>511</v>
      </c>
      <c r="G179" s="242"/>
      <c r="H179" s="242"/>
      <c r="I179" s="242"/>
      <c r="J179" s="243" t="s">
        <v>225</v>
      </c>
      <c r="K179" s="244">
        <v>98.700000000000003</v>
      </c>
      <c r="L179" s="245">
        <v>0</v>
      </c>
      <c r="M179" s="246"/>
      <c r="N179" s="247">
        <f>ROUND(L179*K179,2)</f>
        <v>0</v>
      </c>
      <c r="O179" s="226"/>
      <c r="P179" s="226"/>
      <c r="Q179" s="226"/>
      <c r="R179" s="48"/>
      <c r="T179" s="227" t="s">
        <v>22</v>
      </c>
      <c r="U179" s="56" t="s">
        <v>46</v>
      </c>
      <c r="V179" s="47"/>
      <c r="W179" s="228">
        <f>V179*K179</f>
        <v>0</v>
      </c>
      <c r="X179" s="228">
        <v>0.00029999999999999997</v>
      </c>
      <c r="Y179" s="228">
        <f>X179*K179</f>
        <v>0.029609999999999997</v>
      </c>
      <c r="Z179" s="228">
        <v>0</v>
      </c>
      <c r="AA179" s="229">
        <f>Z179*K179</f>
        <v>0</v>
      </c>
      <c r="AR179" s="22" t="s">
        <v>192</v>
      </c>
      <c r="AT179" s="22" t="s">
        <v>203</v>
      </c>
      <c r="AU179" s="22" t="s">
        <v>90</v>
      </c>
      <c r="AY179" s="22" t="s">
        <v>156</v>
      </c>
      <c r="BE179" s="142">
        <f>IF(U179="základní",N179,0)</f>
        <v>0</v>
      </c>
      <c r="BF179" s="142">
        <f>IF(U179="snížená",N179,0)</f>
        <v>0</v>
      </c>
      <c r="BG179" s="142">
        <f>IF(U179="zákl. přenesená",N179,0)</f>
        <v>0</v>
      </c>
      <c r="BH179" s="142">
        <f>IF(U179="sníž. přenesená",N179,0)</f>
        <v>0</v>
      </c>
      <c r="BI179" s="142">
        <f>IF(U179="nulová",N179,0)</f>
        <v>0</v>
      </c>
      <c r="BJ179" s="22" t="s">
        <v>87</v>
      </c>
      <c r="BK179" s="142">
        <f>ROUND(L179*K179,2)</f>
        <v>0</v>
      </c>
      <c r="BL179" s="22" t="s">
        <v>161</v>
      </c>
      <c r="BM179" s="22" t="s">
        <v>512</v>
      </c>
    </row>
    <row r="180" s="10" customFormat="1" ht="16.5" customHeight="1">
      <c r="B180" s="230"/>
      <c r="C180" s="231"/>
      <c r="D180" s="231"/>
      <c r="E180" s="232" t="s">
        <v>22</v>
      </c>
      <c r="F180" s="233" t="s">
        <v>513</v>
      </c>
      <c r="G180" s="234"/>
      <c r="H180" s="234"/>
      <c r="I180" s="234"/>
      <c r="J180" s="231"/>
      <c r="K180" s="235">
        <v>98.700000000000003</v>
      </c>
      <c r="L180" s="231"/>
      <c r="M180" s="231"/>
      <c r="N180" s="231"/>
      <c r="O180" s="231"/>
      <c r="P180" s="231"/>
      <c r="Q180" s="231"/>
      <c r="R180" s="236"/>
      <c r="T180" s="237"/>
      <c r="U180" s="231"/>
      <c r="V180" s="231"/>
      <c r="W180" s="231"/>
      <c r="X180" s="231"/>
      <c r="Y180" s="231"/>
      <c r="Z180" s="231"/>
      <c r="AA180" s="238"/>
      <c r="AT180" s="239" t="s">
        <v>164</v>
      </c>
      <c r="AU180" s="239" t="s">
        <v>90</v>
      </c>
      <c r="AV180" s="10" t="s">
        <v>90</v>
      </c>
      <c r="AW180" s="10" t="s">
        <v>38</v>
      </c>
      <c r="AX180" s="10" t="s">
        <v>87</v>
      </c>
      <c r="AY180" s="239" t="s">
        <v>156</v>
      </c>
    </row>
    <row r="181" s="1" customFormat="1" ht="25.5" customHeight="1">
      <c r="B181" s="46"/>
      <c r="C181" s="219" t="s">
        <v>269</v>
      </c>
      <c r="D181" s="219" t="s">
        <v>157</v>
      </c>
      <c r="E181" s="220" t="s">
        <v>514</v>
      </c>
      <c r="F181" s="221" t="s">
        <v>515</v>
      </c>
      <c r="G181" s="221"/>
      <c r="H181" s="221"/>
      <c r="I181" s="221"/>
      <c r="J181" s="222" t="s">
        <v>179</v>
      </c>
      <c r="K181" s="223">
        <v>150</v>
      </c>
      <c r="L181" s="224">
        <v>0</v>
      </c>
      <c r="M181" s="225"/>
      <c r="N181" s="226">
        <f>ROUND(L181*K181,2)</f>
        <v>0</v>
      </c>
      <c r="O181" s="226"/>
      <c r="P181" s="226"/>
      <c r="Q181" s="226"/>
      <c r="R181" s="48"/>
      <c r="T181" s="227" t="s">
        <v>22</v>
      </c>
      <c r="U181" s="56" t="s">
        <v>46</v>
      </c>
      <c r="V181" s="47"/>
      <c r="W181" s="228">
        <f>V181*K181</f>
        <v>0</v>
      </c>
      <c r="X181" s="228">
        <v>0.0085000000000000006</v>
      </c>
      <c r="Y181" s="228">
        <f>X181*K181</f>
        <v>1.2750000000000001</v>
      </c>
      <c r="Z181" s="228">
        <v>0</v>
      </c>
      <c r="AA181" s="229">
        <f>Z181*K181</f>
        <v>0</v>
      </c>
      <c r="AR181" s="22" t="s">
        <v>161</v>
      </c>
      <c r="AT181" s="22" t="s">
        <v>157</v>
      </c>
      <c r="AU181" s="22" t="s">
        <v>90</v>
      </c>
      <c r="AY181" s="22" t="s">
        <v>156</v>
      </c>
      <c r="BE181" s="142">
        <f>IF(U181="základní",N181,0)</f>
        <v>0</v>
      </c>
      <c r="BF181" s="142">
        <f>IF(U181="snížená",N181,0)</f>
        <v>0</v>
      </c>
      <c r="BG181" s="142">
        <f>IF(U181="zákl. přenesená",N181,0)</f>
        <v>0</v>
      </c>
      <c r="BH181" s="142">
        <f>IF(U181="sníž. přenesená",N181,0)</f>
        <v>0</v>
      </c>
      <c r="BI181" s="142">
        <f>IF(U181="nulová",N181,0)</f>
        <v>0</v>
      </c>
      <c r="BJ181" s="22" t="s">
        <v>87</v>
      </c>
      <c r="BK181" s="142">
        <f>ROUND(L181*K181,2)</f>
        <v>0</v>
      </c>
      <c r="BL181" s="22" t="s">
        <v>161</v>
      </c>
      <c r="BM181" s="22" t="s">
        <v>516</v>
      </c>
    </row>
    <row r="182" s="10" customFormat="1" ht="16.5" customHeight="1">
      <c r="B182" s="230"/>
      <c r="C182" s="231"/>
      <c r="D182" s="231"/>
      <c r="E182" s="232" t="s">
        <v>22</v>
      </c>
      <c r="F182" s="233" t="s">
        <v>517</v>
      </c>
      <c r="G182" s="234"/>
      <c r="H182" s="234"/>
      <c r="I182" s="234"/>
      <c r="J182" s="231"/>
      <c r="K182" s="235">
        <v>150</v>
      </c>
      <c r="L182" s="231"/>
      <c r="M182" s="231"/>
      <c r="N182" s="231"/>
      <c r="O182" s="231"/>
      <c r="P182" s="231"/>
      <c r="Q182" s="231"/>
      <c r="R182" s="236"/>
      <c r="T182" s="237"/>
      <c r="U182" s="231"/>
      <c r="V182" s="231"/>
      <c r="W182" s="231"/>
      <c r="X182" s="231"/>
      <c r="Y182" s="231"/>
      <c r="Z182" s="231"/>
      <c r="AA182" s="238"/>
      <c r="AT182" s="239" t="s">
        <v>164</v>
      </c>
      <c r="AU182" s="239" t="s">
        <v>90</v>
      </c>
      <c r="AV182" s="10" t="s">
        <v>90</v>
      </c>
      <c r="AW182" s="10" t="s">
        <v>38</v>
      </c>
      <c r="AX182" s="10" t="s">
        <v>87</v>
      </c>
      <c r="AY182" s="239" t="s">
        <v>156</v>
      </c>
    </row>
    <row r="183" s="1" customFormat="1" ht="25.5" customHeight="1">
      <c r="B183" s="46"/>
      <c r="C183" s="240" t="s">
        <v>273</v>
      </c>
      <c r="D183" s="240" t="s">
        <v>203</v>
      </c>
      <c r="E183" s="241" t="s">
        <v>518</v>
      </c>
      <c r="F183" s="242" t="s">
        <v>519</v>
      </c>
      <c r="G183" s="242"/>
      <c r="H183" s="242"/>
      <c r="I183" s="242"/>
      <c r="J183" s="243" t="s">
        <v>179</v>
      </c>
      <c r="K183" s="244">
        <v>153</v>
      </c>
      <c r="L183" s="245">
        <v>0</v>
      </c>
      <c r="M183" s="246"/>
      <c r="N183" s="247">
        <f>ROUND(L183*K183,2)</f>
        <v>0</v>
      </c>
      <c r="O183" s="226"/>
      <c r="P183" s="226"/>
      <c r="Q183" s="226"/>
      <c r="R183" s="48"/>
      <c r="T183" s="227" t="s">
        <v>22</v>
      </c>
      <c r="U183" s="56" t="s">
        <v>46</v>
      </c>
      <c r="V183" s="47"/>
      <c r="W183" s="228">
        <f>V183*K183</f>
        <v>0</v>
      </c>
      <c r="X183" s="228">
        <v>0.0023800000000000002</v>
      </c>
      <c r="Y183" s="228">
        <f>X183*K183</f>
        <v>0.36414000000000002</v>
      </c>
      <c r="Z183" s="228">
        <v>0</v>
      </c>
      <c r="AA183" s="229">
        <f>Z183*K183</f>
        <v>0</v>
      </c>
      <c r="AR183" s="22" t="s">
        <v>192</v>
      </c>
      <c r="AT183" s="22" t="s">
        <v>203</v>
      </c>
      <c r="AU183" s="22" t="s">
        <v>90</v>
      </c>
      <c r="AY183" s="22" t="s">
        <v>156</v>
      </c>
      <c r="BE183" s="142">
        <f>IF(U183="základní",N183,0)</f>
        <v>0</v>
      </c>
      <c r="BF183" s="142">
        <f>IF(U183="snížená",N183,0)</f>
        <v>0</v>
      </c>
      <c r="BG183" s="142">
        <f>IF(U183="zákl. přenesená",N183,0)</f>
        <v>0</v>
      </c>
      <c r="BH183" s="142">
        <f>IF(U183="sníž. přenesená",N183,0)</f>
        <v>0</v>
      </c>
      <c r="BI183" s="142">
        <f>IF(U183="nulová",N183,0)</f>
        <v>0</v>
      </c>
      <c r="BJ183" s="22" t="s">
        <v>87</v>
      </c>
      <c r="BK183" s="142">
        <f>ROUND(L183*K183,2)</f>
        <v>0</v>
      </c>
      <c r="BL183" s="22" t="s">
        <v>161</v>
      </c>
      <c r="BM183" s="22" t="s">
        <v>520</v>
      </c>
    </row>
    <row r="184" s="1" customFormat="1" ht="25.5" customHeight="1">
      <c r="B184" s="46"/>
      <c r="C184" s="219" t="s">
        <v>277</v>
      </c>
      <c r="D184" s="219" t="s">
        <v>157</v>
      </c>
      <c r="E184" s="220" t="s">
        <v>521</v>
      </c>
      <c r="F184" s="221" t="s">
        <v>522</v>
      </c>
      <c r="G184" s="221"/>
      <c r="H184" s="221"/>
      <c r="I184" s="221"/>
      <c r="J184" s="222" t="s">
        <v>179</v>
      </c>
      <c r="K184" s="223">
        <v>36.450000000000003</v>
      </c>
      <c r="L184" s="224">
        <v>0</v>
      </c>
      <c r="M184" s="225"/>
      <c r="N184" s="226">
        <f>ROUND(L184*K184,2)</f>
        <v>0</v>
      </c>
      <c r="O184" s="226"/>
      <c r="P184" s="226"/>
      <c r="Q184" s="226"/>
      <c r="R184" s="48"/>
      <c r="T184" s="227" t="s">
        <v>22</v>
      </c>
      <c r="U184" s="56" t="s">
        <v>46</v>
      </c>
      <c r="V184" s="47"/>
      <c r="W184" s="228">
        <f>V184*K184</f>
        <v>0</v>
      </c>
      <c r="X184" s="228">
        <v>0.0315</v>
      </c>
      <c r="Y184" s="228">
        <f>X184*K184</f>
        <v>1.1481750000000002</v>
      </c>
      <c r="Z184" s="228">
        <v>0</v>
      </c>
      <c r="AA184" s="229">
        <f>Z184*K184</f>
        <v>0</v>
      </c>
      <c r="AR184" s="22" t="s">
        <v>161</v>
      </c>
      <c r="AT184" s="22" t="s">
        <v>157</v>
      </c>
      <c r="AU184" s="22" t="s">
        <v>90</v>
      </c>
      <c r="AY184" s="22" t="s">
        <v>156</v>
      </c>
      <c r="BE184" s="142">
        <f>IF(U184="základní",N184,0)</f>
        <v>0</v>
      </c>
      <c r="BF184" s="142">
        <f>IF(U184="snížená",N184,0)</f>
        <v>0</v>
      </c>
      <c r="BG184" s="142">
        <f>IF(U184="zákl. přenesená",N184,0)</f>
        <v>0</v>
      </c>
      <c r="BH184" s="142">
        <f>IF(U184="sníž. přenesená",N184,0)</f>
        <v>0</v>
      </c>
      <c r="BI184" s="142">
        <f>IF(U184="nulová",N184,0)</f>
        <v>0</v>
      </c>
      <c r="BJ184" s="22" t="s">
        <v>87</v>
      </c>
      <c r="BK184" s="142">
        <f>ROUND(L184*K184,2)</f>
        <v>0</v>
      </c>
      <c r="BL184" s="22" t="s">
        <v>161</v>
      </c>
      <c r="BM184" s="22" t="s">
        <v>523</v>
      </c>
    </row>
    <row r="185" s="10" customFormat="1" ht="16.5" customHeight="1">
      <c r="B185" s="230"/>
      <c r="C185" s="231"/>
      <c r="D185" s="231"/>
      <c r="E185" s="232" t="s">
        <v>22</v>
      </c>
      <c r="F185" s="233" t="s">
        <v>524</v>
      </c>
      <c r="G185" s="234"/>
      <c r="H185" s="234"/>
      <c r="I185" s="234"/>
      <c r="J185" s="231"/>
      <c r="K185" s="235">
        <v>36.450000000000003</v>
      </c>
      <c r="L185" s="231"/>
      <c r="M185" s="231"/>
      <c r="N185" s="231"/>
      <c r="O185" s="231"/>
      <c r="P185" s="231"/>
      <c r="Q185" s="231"/>
      <c r="R185" s="236"/>
      <c r="T185" s="237"/>
      <c r="U185" s="231"/>
      <c r="V185" s="231"/>
      <c r="W185" s="231"/>
      <c r="X185" s="231"/>
      <c r="Y185" s="231"/>
      <c r="Z185" s="231"/>
      <c r="AA185" s="238"/>
      <c r="AT185" s="239" t="s">
        <v>164</v>
      </c>
      <c r="AU185" s="239" t="s">
        <v>90</v>
      </c>
      <c r="AV185" s="10" t="s">
        <v>90</v>
      </c>
      <c r="AW185" s="10" t="s">
        <v>38</v>
      </c>
      <c r="AX185" s="10" t="s">
        <v>87</v>
      </c>
      <c r="AY185" s="239" t="s">
        <v>156</v>
      </c>
    </row>
    <row r="186" s="1" customFormat="1" ht="38.25" customHeight="1">
      <c r="B186" s="46"/>
      <c r="C186" s="219" t="s">
        <v>281</v>
      </c>
      <c r="D186" s="219" t="s">
        <v>157</v>
      </c>
      <c r="E186" s="220" t="s">
        <v>525</v>
      </c>
      <c r="F186" s="221" t="s">
        <v>526</v>
      </c>
      <c r="G186" s="221"/>
      <c r="H186" s="221"/>
      <c r="I186" s="221"/>
      <c r="J186" s="222" t="s">
        <v>179</v>
      </c>
      <c r="K186" s="223">
        <v>10.555999999999999</v>
      </c>
      <c r="L186" s="224">
        <v>0</v>
      </c>
      <c r="M186" s="225"/>
      <c r="N186" s="226">
        <f>ROUND(L186*K186,2)</f>
        <v>0</v>
      </c>
      <c r="O186" s="226"/>
      <c r="P186" s="226"/>
      <c r="Q186" s="226"/>
      <c r="R186" s="48"/>
      <c r="T186" s="227" t="s">
        <v>22</v>
      </c>
      <c r="U186" s="56" t="s">
        <v>46</v>
      </c>
      <c r="V186" s="47"/>
      <c r="W186" s="228">
        <f>V186*K186</f>
        <v>0</v>
      </c>
      <c r="X186" s="228">
        <v>0.00628</v>
      </c>
      <c r="Y186" s="228">
        <f>X186*K186</f>
        <v>0.066291679999999992</v>
      </c>
      <c r="Z186" s="228">
        <v>0</v>
      </c>
      <c r="AA186" s="229">
        <f>Z186*K186</f>
        <v>0</v>
      </c>
      <c r="AR186" s="22" t="s">
        <v>161</v>
      </c>
      <c r="AT186" s="22" t="s">
        <v>157</v>
      </c>
      <c r="AU186" s="22" t="s">
        <v>90</v>
      </c>
      <c r="AY186" s="22" t="s">
        <v>156</v>
      </c>
      <c r="BE186" s="142">
        <f>IF(U186="základní",N186,0)</f>
        <v>0</v>
      </c>
      <c r="BF186" s="142">
        <f>IF(U186="snížená",N186,0)</f>
        <v>0</v>
      </c>
      <c r="BG186" s="142">
        <f>IF(U186="zákl. přenesená",N186,0)</f>
        <v>0</v>
      </c>
      <c r="BH186" s="142">
        <f>IF(U186="sníž. přenesená",N186,0)</f>
        <v>0</v>
      </c>
      <c r="BI186" s="142">
        <f>IF(U186="nulová",N186,0)</f>
        <v>0</v>
      </c>
      <c r="BJ186" s="22" t="s">
        <v>87</v>
      </c>
      <c r="BK186" s="142">
        <f>ROUND(L186*K186,2)</f>
        <v>0</v>
      </c>
      <c r="BL186" s="22" t="s">
        <v>161</v>
      </c>
      <c r="BM186" s="22" t="s">
        <v>527</v>
      </c>
    </row>
    <row r="187" s="10" customFormat="1" ht="16.5" customHeight="1">
      <c r="B187" s="230"/>
      <c r="C187" s="231"/>
      <c r="D187" s="231"/>
      <c r="E187" s="232" t="s">
        <v>22</v>
      </c>
      <c r="F187" s="233" t="s">
        <v>528</v>
      </c>
      <c r="G187" s="234"/>
      <c r="H187" s="234"/>
      <c r="I187" s="234"/>
      <c r="J187" s="231"/>
      <c r="K187" s="235">
        <v>10.555999999999999</v>
      </c>
      <c r="L187" s="231"/>
      <c r="M187" s="231"/>
      <c r="N187" s="231"/>
      <c r="O187" s="231"/>
      <c r="P187" s="231"/>
      <c r="Q187" s="231"/>
      <c r="R187" s="236"/>
      <c r="T187" s="237"/>
      <c r="U187" s="231"/>
      <c r="V187" s="231"/>
      <c r="W187" s="231"/>
      <c r="X187" s="231"/>
      <c r="Y187" s="231"/>
      <c r="Z187" s="231"/>
      <c r="AA187" s="238"/>
      <c r="AT187" s="239" t="s">
        <v>164</v>
      </c>
      <c r="AU187" s="239" t="s">
        <v>90</v>
      </c>
      <c r="AV187" s="10" t="s">
        <v>90</v>
      </c>
      <c r="AW187" s="10" t="s">
        <v>38</v>
      </c>
      <c r="AX187" s="10" t="s">
        <v>87</v>
      </c>
      <c r="AY187" s="239" t="s">
        <v>156</v>
      </c>
    </row>
    <row r="188" s="1" customFormat="1" ht="38.25" customHeight="1">
      <c r="B188" s="46"/>
      <c r="C188" s="219" t="s">
        <v>286</v>
      </c>
      <c r="D188" s="219" t="s">
        <v>157</v>
      </c>
      <c r="E188" s="220" t="s">
        <v>529</v>
      </c>
      <c r="F188" s="221" t="s">
        <v>530</v>
      </c>
      <c r="G188" s="221"/>
      <c r="H188" s="221"/>
      <c r="I188" s="221"/>
      <c r="J188" s="222" t="s">
        <v>179</v>
      </c>
      <c r="K188" s="223">
        <v>150</v>
      </c>
      <c r="L188" s="224">
        <v>0</v>
      </c>
      <c r="M188" s="225"/>
      <c r="N188" s="226">
        <f>ROUND(L188*K188,2)</f>
        <v>0</v>
      </c>
      <c r="O188" s="226"/>
      <c r="P188" s="226"/>
      <c r="Q188" s="226"/>
      <c r="R188" s="48"/>
      <c r="T188" s="227" t="s">
        <v>22</v>
      </c>
      <c r="U188" s="56" t="s">
        <v>46</v>
      </c>
      <c r="V188" s="47"/>
      <c r="W188" s="228">
        <f>V188*K188</f>
        <v>0</v>
      </c>
      <c r="X188" s="228">
        <v>0.0026800000000000001</v>
      </c>
      <c r="Y188" s="228">
        <f>X188*K188</f>
        <v>0.40200000000000002</v>
      </c>
      <c r="Z188" s="228">
        <v>0</v>
      </c>
      <c r="AA188" s="229">
        <f>Z188*K188</f>
        <v>0</v>
      </c>
      <c r="AR188" s="22" t="s">
        <v>161</v>
      </c>
      <c r="AT188" s="22" t="s">
        <v>157</v>
      </c>
      <c r="AU188" s="22" t="s">
        <v>90</v>
      </c>
      <c r="AY188" s="22" t="s">
        <v>156</v>
      </c>
      <c r="BE188" s="142">
        <f>IF(U188="základní",N188,0)</f>
        <v>0</v>
      </c>
      <c r="BF188" s="142">
        <f>IF(U188="snížená",N188,0)</f>
        <v>0</v>
      </c>
      <c r="BG188" s="142">
        <f>IF(U188="zákl. přenesená",N188,0)</f>
        <v>0</v>
      </c>
      <c r="BH188" s="142">
        <f>IF(U188="sníž. přenesená",N188,0)</f>
        <v>0</v>
      </c>
      <c r="BI188" s="142">
        <f>IF(U188="nulová",N188,0)</f>
        <v>0</v>
      </c>
      <c r="BJ188" s="22" t="s">
        <v>87</v>
      </c>
      <c r="BK188" s="142">
        <f>ROUND(L188*K188,2)</f>
        <v>0</v>
      </c>
      <c r="BL188" s="22" t="s">
        <v>161</v>
      </c>
      <c r="BM188" s="22" t="s">
        <v>531</v>
      </c>
    </row>
    <row r="189" s="1" customFormat="1" ht="25.5" customHeight="1">
      <c r="B189" s="46"/>
      <c r="C189" s="219" t="s">
        <v>290</v>
      </c>
      <c r="D189" s="219" t="s">
        <v>157</v>
      </c>
      <c r="E189" s="220" t="s">
        <v>193</v>
      </c>
      <c r="F189" s="221" t="s">
        <v>194</v>
      </c>
      <c r="G189" s="221"/>
      <c r="H189" s="221"/>
      <c r="I189" s="221"/>
      <c r="J189" s="222" t="s">
        <v>179</v>
      </c>
      <c r="K189" s="223">
        <v>8.1899999999999995</v>
      </c>
      <c r="L189" s="224">
        <v>0</v>
      </c>
      <c r="M189" s="225"/>
      <c r="N189" s="226">
        <f>ROUND(L189*K189,2)</f>
        <v>0</v>
      </c>
      <c r="O189" s="226"/>
      <c r="P189" s="226"/>
      <c r="Q189" s="226"/>
      <c r="R189" s="48"/>
      <c r="T189" s="227" t="s">
        <v>22</v>
      </c>
      <c r="U189" s="56" t="s">
        <v>46</v>
      </c>
      <c r="V189" s="47"/>
      <c r="W189" s="228">
        <f>V189*K189</f>
        <v>0</v>
      </c>
      <c r="X189" s="228">
        <v>0.27560000000000001</v>
      </c>
      <c r="Y189" s="228">
        <f>X189*K189</f>
        <v>2.2571639999999999</v>
      </c>
      <c r="Z189" s="228">
        <v>0</v>
      </c>
      <c r="AA189" s="229">
        <f>Z189*K189</f>
        <v>0</v>
      </c>
      <c r="AR189" s="22" t="s">
        <v>161</v>
      </c>
      <c r="AT189" s="22" t="s">
        <v>157</v>
      </c>
      <c r="AU189" s="22" t="s">
        <v>90</v>
      </c>
      <c r="AY189" s="22" t="s">
        <v>156</v>
      </c>
      <c r="BE189" s="142">
        <f>IF(U189="základní",N189,0)</f>
        <v>0</v>
      </c>
      <c r="BF189" s="142">
        <f>IF(U189="snížená",N189,0)</f>
        <v>0</v>
      </c>
      <c r="BG189" s="142">
        <f>IF(U189="zákl. přenesená",N189,0)</f>
        <v>0</v>
      </c>
      <c r="BH189" s="142">
        <f>IF(U189="sníž. přenesená",N189,0)</f>
        <v>0</v>
      </c>
      <c r="BI189" s="142">
        <f>IF(U189="nulová",N189,0)</f>
        <v>0</v>
      </c>
      <c r="BJ189" s="22" t="s">
        <v>87</v>
      </c>
      <c r="BK189" s="142">
        <f>ROUND(L189*K189,2)</f>
        <v>0</v>
      </c>
      <c r="BL189" s="22" t="s">
        <v>161</v>
      </c>
      <c r="BM189" s="22" t="s">
        <v>532</v>
      </c>
    </row>
    <row r="190" s="10" customFormat="1" ht="16.5" customHeight="1">
      <c r="B190" s="230"/>
      <c r="C190" s="231"/>
      <c r="D190" s="231"/>
      <c r="E190" s="232" t="s">
        <v>22</v>
      </c>
      <c r="F190" s="233" t="s">
        <v>533</v>
      </c>
      <c r="G190" s="234"/>
      <c r="H190" s="234"/>
      <c r="I190" s="234"/>
      <c r="J190" s="231"/>
      <c r="K190" s="235">
        <v>8.1899999999999995</v>
      </c>
      <c r="L190" s="231"/>
      <c r="M190" s="231"/>
      <c r="N190" s="231"/>
      <c r="O190" s="231"/>
      <c r="P190" s="231"/>
      <c r="Q190" s="231"/>
      <c r="R190" s="236"/>
      <c r="T190" s="237"/>
      <c r="U190" s="231"/>
      <c r="V190" s="231"/>
      <c r="W190" s="231"/>
      <c r="X190" s="231"/>
      <c r="Y190" s="231"/>
      <c r="Z190" s="231"/>
      <c r="AA190" s="238"/>
      <c r="AT190" s="239" t="s">
        <v>164</v>
      </c>
      <c r="AU190" s="239" t="s">
        <v>90</v>
      </c>
      <c r="AV190" s="10" t="s">
        <v>90</v>
      </c>
      <c r="AW190" s="10" t="s">
        <v>38</v>
      </c>
      <c r="AX190" s="10" t="s">
        <v>87</v>
      </c>
      <c r="AY190" s="239" t="s">
        <v>156</v>
      </c>
    </row>
    <row r="191" s="9" customFormat="1" ht="29.88" customHeight="1">
      <c r="B191" s="206"/>
      <c r="C191" s="207"/>
      <c r="D191" s="216" t="s">
        <v>123</v>
      </c>
      <c r="E191" s="216"/>
      <c r="F191" s="216"/>
      <c r="G191" s="216"/>
      <c r="H191" s="216"/>
      <c r="I191" s="216"/>
      <c r="J191" s="216"/>
      <c r="K191" s="216"/>
      <c r="L191" s="216"/>
      <c r="M191" s="216"/>
      <c r="N191" s="217">
        <f>BK191</f>
        <v>0</v>
      </c>
      <c r="O191" s="218"/>
      <c r="P191" s="218"/>
      <c r="Q191" s="218"/>
      <c r="R191" s="209"/>
      <c r="T191" s="210"/>
      <c r="U191" s="207"/>
      <c r="V191" s="207"/>
      <c r="W191" s="211">
        <f>W192</f>
        <v>0</v>
      </c>
      <c r="X191" s="207"/>
      <c r="Y191" s="211">
        <f>Y192</f>
        <v>0.0014999999999999998</v>
      </c>
      <c r="Z191" s="207"/>
      <c r="AA191" s="212">
        <f>AA192</f>
        <v>0</v>
      </c>
      <c r="AR191" s="213" t="s">
        <v>87</v>
      </c>
      <c r="AT191" s="214" t="s">
        <v>80</v>
      </c>
      <c r="AU191" s="214" t="s">
        <v>87</v>
      </c>
      <c r="AY191" s="213" t="s">
        <v>156</v>
      </c>
      <c r="BK191" s="215">
        <f>BK192</f>
        <v>0</v>
      </c>
    </row>
    <row r="192" s="1" customFormat="1" ht="25.5" customHeight="1">
      <c r="B192" s="46"/>
      <c r="C192" s="219" t="s">
        <v>294</v>
      </c>
      <c r="D192" s="219" t="s">
        <v>157</v>
      </c>
      <c r="E192" s="220" t="s">
        <v>223</v>
      </c>
      <c r="F192" s="221" t="s">
        <v>224</v>
      </c>
      <c r="G192" s="221"/>
      <c r="H192" s="221"/>
      <c r="I192" s="221"/>
      <c r="J192" s="222" t="s">
        <v>225</v>
      </c>
      <c r="K192" s="223">
        <v>10</v>
      </c>
      <c r="L192" s="224">
        <v>0</v>
      </c>
      <c r="M192" s="225"/>
      <c r="N192" s="226">
        <f>ROUND(L192*K192,2)</f>
        <v>0</v>
      </c>
      <c r="O192" s="226"/>
      <c r="P192" s="226"/>
      <c r="Q192" s="226"/>
      <c r="R192" s="48"/>
      <c r="T192" s="227" t="s">
        <v>22</v>
      </c>
      <c r="U192" s="56" t="s">
        <v>46</v>
      </c>
      <c r="V192" s="47"/>
      <c r="W192" s="228">
        <f>V192*K192</f>
        <v>0</v>
      </c>
      <c r="X192" s="228">
        <v>0.00014999999999999999</v>
      </c>
      <c r="Y192" s="228">
        <f>X192*K192</f>
        <v>0.0014999999999999998</v>
      </c>
      <c r="Z192" s="228">
        <v>0</v>
      </c>
      <c r="AA192" s="229">
        <f>Z192*K192</f>
        <v>0</v>
      </c>
      <c r="AR192" s="22" t="s">
        <v>161</v>
      </c>
      <c r="AT192" s="22" t="s">
        <v>157</v>
      </c>
      <c r="AU192" s="22" t="s">
        <v>90</v>
      </c>
      <c r="AY192" s="22" t="s">
        <v>156</v>
      </c>
      <c r="BE192" s="142">
        <f>IF(U192="základní",N192,0)</f>
        <v>0</v>
      </c>
      <c r="BF192" s="142">
        <f>IF(U192="snížená",N192,0)</f>
        <v>0</v>
      </c>
      <c r="BG192" s="142">
        <f>IF(U192="zákl. přenesená",N192,0)</f>
        <v>0</v>
      </c>
      <c r="BH192" s="142">
        <f>IF(U192="sníž. přenesená",N192,0)</f>
        <v>0</v>
      </c>
      <c r="BI192" s="142">
        <f>IF(U192="nulová",N192,0)</f>
        <v>0</v>
      </c>
      <c r="BJ192" s="22" t="s">
        <v>87</v>
      </c>
      <c r="BK192" s="142">
        <f>ROUND(L192*K192,2)</f>
        <v>0</v>
      </c>
      <c r="BL192" s="22" t="s">
        <v>161</v>
      </c>
      <c r="BM192" s="22" t="s">
        <v>534</v>
      </c>
    </row>
    <row r="193" s="9" customFormat="1" ht="29.88" customHeight="1">
      <c r="B193" s="206"/>
      <c r="C193" s="207"/>
      <c r="D193" s="216" t="s">
        <v>124</v>
      </c>
      <c r="E193" s="216"/>
      <c r="F193" s="216"/>
      <c r="G193" s="216"/>
      <c r="H193" s="216"/>
      <c r="I193" s="216"/>
      <c r="J193" s="216"/>
      <c r="K193" s="216"/>
      <c r="L193" s="216"/>
      <c r="M193" s="216"/>
      <c r="N193" s="248">
        <f>BK193</f>
        <v>0</v>
      </c>
      <c r="O193" s="249"/>
      <c r="P193" s="249"/>
      <c r="Q193" s="249"/>
      <c r="R193" s="209"/>
      <c r="T193" s="210"/>
      <c r="U193" s="207"/>
      <c r="V193" s="207"/>
      <c r="W193" s="211">
        <f>SUM(W194:W213)</f>
        <v>0</v>
      </c>
      <c r="X193" s="207"/>
      <c r="Y193" s="211">
        <f>SUM(Y194:Y213)</f>
        <v>2.8460084000000001</v>
      </c>
      <c r="Z193" s="207"/>
      <c r="AA193" s="212">
        <f>SUM(AA194:AA213)</f>
        <v>1.454</v>
      </c>
      <c r="AR193" s="213" t="s">
        <v>87</v>
      </c>
      <c r="AT193" s="214" t="s">
        <v>80</v>
      </c>
      <c r="AU193" s="214" t="s">
        <v>87</v>
      </c>
      <c r="AY193" s="213" t="s">
        <v>156</v>
      </c>
      <c r="BK193" s="215">
        <f>SUM(BK194:BK213)</f>
        <v>0</v>
      </c>
    </row>
    <row r="194" s="1" customFormat="1" ht="25.5" customHeight="1">
      <c r="B194" s="46"/>
      <c r="C194" s="219" t="s">
        <v>298</v>
      </c>
      <c r="D194" s="219" t="s">
        <v>157</v>
      </c>
      <c r="E194" s="220" t="s">
        <v>228</v>
      </c>
      <c r="F194" s="221" t="s">
        <v>229</v>
      </c>
      <c r="G194" s="221"/>
      <c r="H194" s="221"/>
      <c r="I194" s="221"/>
      <c r="J194" s="222" t="s">
        <v>225</v>
      </c>
      <c r="K194" s="223">
        <v>22</v>
      </c>
      <c r="L194" s="224">
        <v>0</v>
      </c>
      <c r="M194" s="225"/>
      <c r="N194" s="226">
        <f>ROUND(L194*K194,2)</f>
        <v>0</v>
      </c>
      <c r="O194" s="226"/>
      <c r="P194" s="226"/>
      <c r="Q194" s="226"/>
      <c r="R194" s="48"/>
      <c r="T194" s="227" t="s">
        <v>22</v>
      </c>
      <c r="U194" s="56" t="s">
        <v>46</v>
      </c>
      <c r="V194" s="47"/>
      <c r="W194" s="228">
        <f>V194*K194</f>
        <v>0</v>
      </c>
      <c r="X194" s="228">
        <v>0.10095</v>
      </c>
      <c r="Y194" s="228">
        <f>X194*K194</f>
        <v>2.2208999999999999</v>
      </c>
      <c r="Z194" s="228">
        <v>0</v>
      </c>
      <c r="AA194" s="229">
        <f>Z194*K194</f>
        <v>0</v>
      </c>
      <c r="AR194" s="22" t="s">
        <v>161</v>
      </c>
      <c r="AT194" s="22" t="s">
        <v>157</v>
      </c>
      <c r="AU194" s="22" t="s">
        <v>90</v>
      </c>
      <c r="AY194" s="22" t="s">
        <v>156</v>
      </c>
      <c r="BE194" s="142">
        <f>IF(U194="základní",N194,0)</f>
        <v>0</v>
      </c>
      <c r="BF194" s="142">
        <f>IF(U194="snížená",N194,0)</f>
        <v>0</v>
      </c>
      <c r="BG194" s="142">
        <f>IF(U194="zákl. přenesená",N194,0)</f>
        <v>0</v>
      </c>
      <c r="BH194" s="142">
        <f>IF(U194="sníž. přenesená",N194,0)</f>
        <v>0</v>
      </c>
      <c r="BI194" s="142">
        <f>IF(U194="nulová",N194,0)</f>
        <v>0</v>
      </c>
      <c r="BJ194" s="22" t="s">
        <v>87</v>
      </c>
      <c r="BK194" s="142">
        <f>ROUND(L194*K194,2)</f>
        <v>0</v>
      </c>
      <c r="BL194" s="22" t="s">
        <v>161</v>
      </c>
      <c r="BM194" s="22" t="s">
        <v>535</v>
      </c>
    </row>
    <row r="195" s="10" customFormat="1" ht="16.5" customHeight="1">
      <c r="B195" s="230"/>
      <c r="C195" s="231"/>
      <c r="D195" s="231"/>
      <c r="E195" s="232" t="s">
        <v>22</v>
      </c>
      <c r="F195" s="233" t="s">
        <v>536</v>
      </c>
      <c r="G195" s="234"/>
      <c r="H195" s="234"/>
      <c r="I195" s="234"/>
      <c r="J195" s="231"/>
      <c r="K195" s="235">
        <v>22</v>
      </c>
      <c r="L195" s="231"/>
      <c r="M195" s="231"/>
      <c r="N195" s="231"/>
      <c r="O195" s="231"/>
      <c r="P195" s="231"/>
      <c r="Q195" s="231"/>
      <c r="R195" s="236"/>
      <c r="T195" s="237"/>
      <c r="U195" s="231"/>
      <c r="V195" s="231"/>
      <c r="W195" s="231"/>
      <c r="X195" s="231"/>
      <c r="Y195" s="231"/>
      <c r="Z195" s="231"/>
      <c r="AA195" s="238"/>
      <c r="AT195" s="239" t="s">
        <v>164</v>
      </c>
      <c r="AU195" s="239" t="s">
        <v>90</v>
      </c>
      <c r="AV195" s="10" t="s">
        <v>90</v>
      </c>
      <c r="AW195" s="10" t="s">
        <v>38</v>
      </c>
      <c r="AX195" s="10" t="s">
        <v>87</v>
      </c>
      <c r="AY195" s="239" t="s">
        <v>156</v>
      </c>
    </row>
    <row r="196" s="1" customFormat="1" ht="25.5" customHeight="1">
      <c r="B196" s="46"/>
      <c r="C196" s="240" t="s">
        <v>302</v>
      </c>
      <c r="D196" s="240" t="s">
        <v>203</v>
      </c>
      <c r="E196" s="241" t="s">
        <v>232</v>
      </c>
      <c r="F196" s="242" t="s">
        <v>233</v>
      </c>
      <c r="G196" s="242"/>
      <c r="H196" s="242"/>
      <c r="I196" s="242"/>
      <c r="J196" s="243" t="s">
        <v>200</v>
      </c>
      <c r="K196" s="244">
        <v>22.219999999999999</v>
      </c>
      <c r="L196" s="245">
        <v>0</v>
      </c>
      <c r="M196" s="246"/>
      <c r="N196" s="247">
        <f>ROUND(L196*K196,2)</f>
        <v>0</v>
      </c>
      <c r="O196" s="226"/>
      <c r="P196" s="226"/>
      <c r="Q196" s="226"/>
      <c r="R196" s="48"/>
      <c r="T196" s="227" t="s">
        <v>22</v>
      </c>
      <c r="U196" s="56" t="s">
        <v>46</v>
      </c>
      <c r="V196" s="47"/>
      <c r="W196" s="228">
        <f>V196*K196</f>
        <v>0</v>
      </c>
      <c r="X196" s="228">
        <v>0.028000000000000001</v>
      </c>
      <c r="Y196" s="228">
        <f>X196*K196</f>
        <v>0.62215999999999994</v>
      </c>
      <c r="Z196" s="228">
        <v>0</v>
      </c>
      <c r="AA196" s="229">
        <f>Z196*K196</f>
        <v>0</v>
      </c>
      <c r="AR196" s="22" t="s">
        <v>192</v>
      </c>
      <c r="AT196" s="22" t="s">
        <v>203</v>
      </c>
      <c r="AU196" s="22" t="s">
        <v>90</v>
      </c>
      <c r="AY196" s="22" t="s">
        <v>156</v>
      </c>
      <c r="BE196" s="142">
        <f>IF(U196="základní",N196,0)</f>
        <v>0</v>
      </c>
      <c r="BF196" s="142">
        <f>IF(U196="snížená",N196,0)</f>
        <v>0</v>
      </c>
      <c r="BG196" s="142">
        <f>IF(U196="zákl. přenesená",N196,0)</f>
        <v>0</v>
      </c>
      <c r="BH196" s="142">
        <f>IF(U196="sníž. přenesená",N196,0)</f>
        <v>0</v>
      </c>
      <c r="BI196" s="142">
        <f>IF(U196="nulová",N196,0)</f>
        <v>0</v>
      </c>
      <c r="BJ196" s="22" t="s">
        <v>87</v>
      </c>
      <c r="BK196" s="142">
        <f>ROUND(L196*K196,2)</f>
        <v>0</v>
      </c>
      <c r="BL196" s="22" t="s">
        <v>161</v>
      </c>
      <c r="BM196" s="22" t="s">
        <v>537</v>
      </c>
    </row>
    <row r="197" s="10" customFormat="1" ht="16.5" customHeight="1">
      <c r="B197" s="230"/>
      <c r="C197" s="231"/>
      <c r="D197" s="231"/>
      <c r="E197" s="232" t="s">
        <v>22</v>
      </c>
      <c r="F197" s="233" t="s">
        <v>538</v>
      </c>
      <c r="G197" s="234"/>
      <c r="H197" s="234"/>
      <c r="I197" s="234"/>
      <c r="J197" s="231"/>
      <c r="K197" s="235">
        <v>22.219999999999999</v>
      </c>
      <c r="L197" s="231"/>
      <c r="M197" s="231"/>
      <c r="N197" s="231"/>
      <c r="O197" s="231"/>
      <c r="P197" s="231"/>
      <c r="Q197" s="231"/>
      <c r="R197" s="236"/>
      <c r="T197" s="237"/>
      <c r="U197" s="231"/>
      <c r="V197" s="231"/>
      <c r="W197" s="231"/>
      <c r="X197" s="231"/>
      <c r="Y197" s="231"/>
      <c r="Z197" s="231"/>
      <c r="AA197" s="238"/>
      <c r="AT197" s="239" t="s">
        <v>164</v>
      </c>
      <c r="AU197" s="239" t="s">
        <v>90</v>
      </c>
      <c r="AV197" s="10" t="s">
        <v>90</v>
      </c>
      <c r="AW197" s="10" t="s">
        <v>38</v>
      </c>
      <c r="AX197" s="10" t="s">
        <v>87</v>
      </c>
      <c r="AY197" s="239" t="s">
        <v>156</v>
      </c>
    </row>
    <row r="198" s="1" customFormat="1" ht="25.5" customHeight="1">
      <c r="B198" s="46"/>
      <c r="C198" s="219" t="s">
        <v>307</v>
      </c>
      <c r="D198" s="219" t="s">
        <v>157</v>
      </c>
      <c r="E198" s="220" t="s">
        <v>237</v>
      </c>
      <c r="F198" s="221" t="s">
        <v>238</v>
      </c>
      <c r="G198" s="221"/>
      <c r="H198" s="221"/>
      <c r="I198" s="221"/>
      <c r="J198" s="222" t="s">
        <v>179</v>
      </c>
      <c r="K198" s="223">
        <v>8.1899999999999995</v>
      </c>
      <c r="L198" s="224">
        <v>0</v>
      </c>
      <c r="M198" s="225"/>
      <c r="N198" s="226">
        <f>ROUND(L198*K198,2)</f>
        <v>0</v>
      </c>
      <c r="O198" s="226"/>
      <c r="P198" s="226"/>
      <c r="Q198" s="226"/>
      <c r="R198" s="48"/>
      <c r="T198" s="227" t="s">
        <v>22</v>
      </c>
      <c r="U198" s="56" t="s">
        <v>46</v>
      </c>
      <c r="V198" s="47"/>
      <c r="W198" s="228">
        <f>V198*K198</f>
        <v>0</v>
      </c>
      <c r="X198" s="228">
        <v>0.00036000000000000002</v>
      </c>
      <c r="Y198" s="228">
        <f>X198*K198</f>
        <v>0.0029483999999999999</v>
      </c>
      <c r="Z198" s="228">
        <v>0</v>
      </c>
      <c r="AA198" s="229">
        <f>Z198*K198</f>
        <v>0</v>
      </c>
      <c r="AR198" s="22" t="s">
        <v>161</v>
      </c>
      <c r="AT198" s="22" t="s">
        <v>157</v>
      </c>
      <c r="AU198" s="22" t="s">
        <v>90</v>
      </c>
      <c r="AY198" s="22" t="s">
        <v>156</v>
      </c>
      <c r="BE198" s="142">
        <f>IF(U198="základní",N198,0)</f>
        <v>0</v>
      </c>
      <c r="BF198" s="142">
        <f>IF(U198="snížená",N198,0)</f>
        <v>0</v>
      </c>
      <c r="BG198" s="142">
        <f>IF(U198="zákl. přenesená",N198,0)</f>
        <v>0</v>
      </c>
      <c r="BH198" s="142">
        <f>IF(U198="sníž. přenesená",N198,0)</f>
        <v>0</v>
      </c>
      <c r="BI198" s="142">
        <f>IF(U198="nulová",N198,0)</f>
        <v>0</v>
      </c>
      <c r="BJ198" s="22" t="s">
        <v>87</v>
      </c>
      <c r="BK198" s="142">
        <f>ROUND(L198*K198,2)</f>
        <v>0</v>
      </c>
      <c r="BL198" s="22" t="s">
        <v>161</v>
      </c>
      <c r="BM198" s="22" t="s">
        <v>539</v>
      </c>
    </row>
    <row r="199" s="10" customFormat="1" ht="16.5" customHeight="1">
      <c r="B199" s="230"/>
      <c r="C199" s="231"/>
      <c r="D199" s="231"/>
      <c r="E199" s="232" t="s">
        <v>22</v>
      </c>
      <c r="F199" s="233" t="s">
        <v>533</v>
      </c>
      <c r="G199" s="234"/>
      <c r="H199" s="234"/>
      <c r="I199" s="234"/>
      <c r="J199" s="231"/>
      <c r="K199" s="235">
        <v>8.1899999999999995</v>
      </c>
      <c r="L199" s="231"/>
      <c r="M199" s="231"/>
      <c r="N199" s="231"/>
      <c r="O199" s="231"/>
      <c r="P199" s="231"/>
      <c r="Q199" s="231"/>
      <c r="R199" s="236"/>
      <c r="T199" s="237"/>
      <c r="U199" s="231"/>
      <c r="V199" s="231"/>
      <c r="W199" s="231"/>
      <c r="X199" s="231"/>
      <c r="Y199" s="231"/>
      <c r="Z199" s="231"/>
      <c r="AA199" s="238"/>
      <c r="AT199" s="239" t="s">
        <v>164</v>
      </c>
      <c r="AU199" s="239" t="s">
        <v>90</v>
      </c>
      <c r="AV199" s="10" t="s">
        <v>90</v>
      </c>
      <c r="AW199" s="10" t="s">
        <v>38</v>
      </c>
      <c r="AX199" s="10" t="s">
        <v>87</v>
      </c>
      <c r="AY199" s="239" t="s">
        <v>156</v>
      </c>
    </row>
    <row r="200" s="1" customFormat="1" ht="25.5" customHeight="1">
      <c r="B200" s="46"/>
      <c r="C200" s="219" t="s">
        <v>311</v>
      </c>
      <c r="D200" s="219" t="s">
        <v>157</v>
      </c>
      <c r="E200" s="220" t="s">
        <v>241</v>
      </c>
      <c r="F200" s="221" t="s">
        <v>242</v>
      </c>
      <c r="G200" s="221"/>
      <c r="H200" s="221"/>
      <c r="I200" s="221"/>
      <c r="J200" s="222" t="s">
        <v>179</v>
      </c>
      <c r="K200" s="223">
        <v>36.450000000000003</v>
      </c>
      <c r="L200" s="224">
        <v>0</v>
      </c>
      <c r="M200" s="225"/>
      <c r="N200" s="226">
        <f>ROUND(L200*K200,2)</f>
        <v>0</v>
      </c>
      <c r="O200" s="226"/>
      <c r="P200" s="226"/>
      <c r="Q200" s="226"/>
      <c r="R200" s="48"/>
      <c r="T200" s="227" t="s">
        <v>22</v>
      </c>
      <c r="U200" s="56" t="s">
        <v>46</v>
      </c>
      <c r="V200" s="47"/>
      <c r="W200" s="228">
        <f>V200*K200</f>
        <v>0</v>
      </c>
      <c r="X200" s="228">
        <v>0</v>
      </c>
      <c r="Y200" s="228">
        <f>X200*K200</f>
        <v>0</v>
      </c>
      <c r="Z200" s="228">
        <v>0</v>
      </c>
      <c r="AA200" s="229">
        <f>Z200*K200</f>
        <v>0</v>
      </c>
      <c r="AR200" s="22" t="s">
        <v>161</v>
      </c>
      <c r="AT200" s="22" t="s">
        <v>157</v>
      </c>
      <c r="AU200" s="22" t="s">
        <v>90</v>
      </c>
      <c r="AY200" s="22" t="s">
        <v>156</v>
      </c>
      <c r="BE200" s="142">
        <f>IF(U200="základní",N200,0)</f>
        <v>0</v>
      </c>
      <c r="BF200" s="142">
        <f>IF(U200="snížená",N200,0)</f>
        <v>0</v>
      </c>
      <c r="BG200" s="142">
        <f>IF(U200="zákl. přenesená",N200,0)</f>
        <v>0</v>
      </c>
      <c r="BH200" s="142">
        <f>IF(U200="sníž. přenesená",N200,0)</f>
        <v>0</v>
      </c>
      <c r="BI200" s="142">
        <f>IF(U200="nulová",N200,0)</f>
        <v>0</v>
      </c>
      <c r="BJ200" s="22" t="s">
        <v>87</v>
      </c>
      <c r="BK200" s="142">
        <f>ROUND(L200*K200,2)</f>
        <v>0</v>
      </c>
      <c r="BL200" s="22" t="s">
        <v>161</v>
      </c>
      <c r="BM200" s="22" t="s">
        <v>540</v>
      </c>
    </row>
    <row r="201" s="10" customFormat="1" ht="16.5" customHeight="1">
      <c r="B201" s="230"/>
      <c r="C201" s="231"/>
      <c r="D201" s="231"/>
      <c r="E201" s="232" t="s">
        <v>22</v>
      </c>
      <c r="F201" s="233" t="s">
        <v>524</v>
      </c>
      <c r="G201" s="234"/>
      <c r="H201" s="234"/>
      <c r="I201" s="234"/>
      <c r="J201" s="231"/>
      <c r="K201" s="235">
        <v>36.450000000000003</v>
      </c>
      <c r="L201" s="231"/>
      <c r="M201" s="231"/>
      <c r="N201" s="231"/>
      <c r="O201" s="231"/>
      <c r="P201" s="231"/>
      <c r="Q201" s="231"/>
      <c r="R201" s="236"/>
      <c r="T201" s="237"/>
      <c r="U201" s="231"/>
      <c r="V201" s="231"/>
      <c r="W201" s="231"/>
      <c r="X201" s="231"/>
      <c r="Y201" s="231"/>
      <c r="Z201" s="231"/>
      <c r="AA201" s="238"/>
      <c r="AT201" s="239" t="s">
        <v>164</v>
      </c>
      <c r="AU201" s="239" t="s">
        <v>90</v>
      </c>
      <c r="AV201" s="10" t="s">
        <v>90</v>
      </c>
      <c r="AW201" s="10" t="s">
        <v>38</v>
      </c>
      <c r="AX201" s="10" t="s">
        <v>87</v>
      </c>
      <c r="AY201" s="239" t="s">
        <v>156</v>
      </c>
    </row>
    <row r="202" s="1" customFormat="1" ht="25.5" customHeight="1">
      <c r="B202" s="46"/>
      <c r="C202" s="219" t="s">
        <v>315</v>
      </c>
      <c r="D202" s="219" t="s">
        <v>157</v>
      </c>
      <c r="E202" s="220" t="s">
        <v>245</v>
      </c>
      <c r="F202" s="221" t="s">
        <v>246</v>
      </c>
      <c r="G202" s="221"/>
      <c r="H202" s="221"/>
      <c r="I202" s="221"/>
      <c r="J202" s="222" t="s">
        <v>179</v>
      </c>
      <c r="K202" s="223">
        <v>36.450000000000003</v>
      </c>
      <c r="L202" s="224">
        <v>0</v>
      </c>
      <c r="M202" s="225"/>
      <c r="N202" s="226">
        <f>ROUND(L202*K202,2)</f>
        <v>0</v>
      </c>
      <c r="O202" s="226"/>
      <c r="P202" s="226"/>
      <c r="Q202" s="226"/>
      <c r="R202" s="48"/>
      <c r="T202" s="227" t="s">
        <v>22</v>
      </c>
      <c r="U202" s="56" t="s">
        <v>46</v>
      </c>
      <c r="V202" s="47"/>
      <c r="W202" s="228">
        <f>V202*K202</f>
        <v>0</v>
      </c>
      <c r="X202" s="228">
        <v>0</v>
      </c>
      <c r="Y202" s="228">
        <f>X202*K202</f>
        <v>0</v>
      </c>
      <c r="Z202" s="228">
        <v>0</v>
      </c>
      <c r="AA202" s="229">
        <f>Z202*K202</f>
        <v>0</v>
      </c>
      <c r="AR202" s="22" t="s">
        <v>161</v>
      </c>
      <c r="AT202" s="22" t="s">
        <v>157</v>
      </c>
      <c r="AU202" s="22" t="s">
        <v>90</v>
      </c>
      <c r="AY202" s="22" t="s">
        <v>156</v>
      </c>
      <c r="BE202" s="142">
        <f>IF(U202="základní",N202,0)</f>
        <v>0</v>
      </c>
      <c r="BF202" s="142">
        <f>IF(U202="snížená",N202,0)</f>
        <v>0</v>
      </c>
      <c r="BG202" s="142">
        <f>IF(U202="zákl. přenesená",N202,0)</f>
        <v>0</v>
      </c>
      <c r="BH202" s="142">
        <f>IF(U202="sníž. přenesená",N202,0)</f>
        <v>0</v>
      </c>
      <c r="BI202" s="142">
        <f>IF(U202="nulová",N202,0)</f>
        <v>0</v>
      </c>
      <c r="BJ202" s="22" t="s">
        <v>87</v>
      </c>
      <c r="BK202" s="142">
        <f>ROUND(L202*K202,2)</f>
        <v>0</v>
      </c>
      <c r="BL202" s="22" t="s">
        <v>161</v>
      </c>
      <c r="BM202" s="22" t="s">
        <v>541</v>
      </c>
    </row>
    <row r="203" s="10" customFormat="1" ht="16.5" customHeight="1">
      <c r="B203" s="230"/>
      <c r="C203" s="231"/>
      <c r="D203" s="231"/>
      <c r="E203" s="232" t="s">
        <v>22</v>
      </c>
      <c r="F203" s="233" t="s">
        <v>524</v>
      </c>
      <c r="G203" s="234"/>
      <c r="H203" s="234"/>
      <c r="I203" s="234"/>
      <c r="J203" s="231"/>
      <c r="K203" s="235">
        <v>36.450000000000003</v>
      </c>
      <c r="L203" s="231"/>
      <c r="M203" s="231"/>
      <c r="N203" s="231"/>
      <c r="O203" s="231"/>
      <c r="P203" s="231"/>
      <c r="Q203" s="231"/>
      <c r="R203" s="236"/>
      <c r="T203" s="237"/>
      <c r="U203" s="231"/>
      <c r="V203" s="231"/>
      <c r="W203" s="231"/>
      <c r="X203" s="231"/>
      <c r="Y203" s="231"/>
      <c r="Z203" s="231"/>
      <c r="AA203" s="238"/>
      <c r="AT203" s="239" t="s">
        <v>164</v>
      </c>
      <c r="AU203" s="239" t="s">
        <v>90</v>
      </c>
      <c r="AV203" s="10" t="s">
        <v>90</v>
      </c>
      <c r="AW203" s="10" t="s">
        <v>38</v>
      </c>
      <c r="AX203" s="10" t="s">
        <v>87</v>
      </c>
      <c r="AY203" s="239" t="s">
        <v>156</v>
      </c>
    </row>
    <row r="204" s="1" customFormat="1" ht="38.25" customHeight="1">
      <c r="B204" s="46"/>
      <c r="C204" s="219" t="s">
        <v>320</v>
      </c>
      <c r="D204" s="219" t="s">
        <v>157</v>
      </c>
      <c r="E204" s="220" t="s">
        <v>248</v>
      </c>
      <c r="F204" s="221" t="s">
        <v>249</v>
      </c>
      <c r="G204" s="221"/>
      <c r="H204" s="221"/>
      <c r="I204" s="221"/>
      <c r="J204" s="222" t="s">
        <v>179</v>
      </c>
      <c r="K204" s="223">
        <v>249</v>
      </c>
      <c r="L204" s="224">
        <v>0</v>
      </c>
      <c r="M204" s="225"/>
      <c r="N204" s="226">
        <f>ROUND(L204*K204,2)</f>
        <v>0</v>
      </c>
      <c r="O204" s="226"/>
      <c r="P204" s="226"/>
      <c r="Q204" s="226"/>
      <c r="R204" s="48"/>
      <c r="T204" s="227" t="s">
        <v>22</v>
      </c>
      <c r="U204" s="56" t="s">
        <v>46</v>
      </c>
      <c r="V204" s="47"/>
      <c r="W204" s="228">
        <f>V204*K204</f>
        <v>0</v>
      </c>
      <c r="X204" s="228">
        <v>0</v>
      </c>
      <c r="Y204" s="228">
        <f>X204*K204</f>
        <v>0</v>
      </c>
      <c r="Z204" s="228">
        <v>0</v>
      </c>
      <c r="AA204" s="229">
        <f>Z204*K204</f>
        <v>0</v>
      </c>
      <c r="AR204" s="22" t="s">
        <v>161</v>
      </c>
      <c r="AT204" s="22" t="s">
        <v>157</v>
      </c>
      <c r="AU204" s="22" t="s">
        <v>90</v>
      </c>
      <c r="AY204" s="22" t="s">
        <v>156</v>
      </c>
      <c r="BE204" s="142">
        <f>IF(U204="základní",N204,0)</f>
        <v>0</v>
      </c>
      <c r="BF204" s="142">
        <f>IF(U204="snížená",N204,0)</f>
        <v>0</v>
      </c>
      <c r="BG204" s="142">
        <f>IF(U204="zákl. přenesená",N204,0)</f>
        <v>0</v>
      </c>
      <c r="BH204" s="142">
        <f>IF(U204="sníž. přenesená",N204,0)</f>
        <v>0</v>
      </c>
      <c r="BI204" s="142">
        <f>IF(U204="nulová",N204,0)</f>
        <v>0</v>
      </c>
      <c r="BJ204" s="22" t="s">
        <v>87</v>
      </c>
      <c r="BK204" s="142">
        <f>ROUND(L204*K204,2)</f>
        <v>0</v>
      </c>
      <c r="BL204" s="22" t="s">
        <v>161</v>
      </c>
      <c r="BM204" s="22" t="s">
        <v>542</v>
      </c>
    </row>
    <row r="205" s="10" customFormat="1" ht="16.5" customHeight="1">
      <c r="B205" s="230"/>
      <c r="C205" s="231"/>
      <c r="D205" s="231"/>
      <c r="E205" s="232" t="s">
        <v>22</v>
      </c>
      <c r="F205" s="233" t="s">
        <v>543</v>
      </c>
      <c r="G205" s="234"/>
      <c r="H205" s="234"/>
      <c r="I205" s="234"/>
      <c r="J205" s="231"/>
      <c r="K205" s="235">
        <v>249</v>
      </c>
      <c r="L205" s="231"/>
      <c r="M205" s="231"/>
      <c r="N205" s="231"/>
      <c r="O205" s="231"/>
      <c r="P205" s="231"/>
      <c r="Q205" s="231"/>
      <c r="R205" s="236"/>
      <c r="T205" s="237"/>
      <c r="U205" s="231"/>
      <c r="V205" s="231"/>
      <c r="W205" s="231"/>
      <c r="X205" s="231"/>
      <c r="Y205" s="231"/>
      <c r="Z205" s="231"/>
      <c r="AA205" s="238"/>
      <c r="AT205" s="239" t="s">
        <v>164</v>
      </c>
      <c r="AU205" s="239" t="s">
        <v>90</v>
      </c>
      <c r="AV205" s="10" t="s">
        <v>90</v>
      </c>
      <c r="AW205" s="10" t="s">
        <v>38</v>
      </c>
      <c r="AX205" s="10" t="s">
        <v>87</v>
      </c>
      <c r="AY205" s="239" t="s">
        <v>156</v>
      </c>
    </row>
    <row r="206" s="1" customFormat="1" ht="38.25" customHeight="1">
      <c r="B206" s="46"/>
      <c r="C206" s="219" t="s">
        <v>325</v>
      </c>
      <c r="D206" s="219" t="s">
        <v>157</v>
      </c>
      <c r="E206" s="220" t="s">
        <v>253</v>
      </c>
      <c r="F206" s="221" t="s">
        <v>254</v>
      </c>
      <c r="G206" s="221"/>
      <c r="H206" s="221"/>
      <c r="I206" s="221"/>
      <c r="J206" s="222" t="s">
        <v>179</v>
      </c>
      <c r="K206" s="223">
        <v>14940</v>
      </c>
      <c r="L206" s="224">
        <v>0</v>
      </c>
      <c r="M206" s="225"/>
      <c r="N206" s="226">
        <f>ROUND(L206*K206,2)</f>
        <v>0</v>
      </c>
      <c r="O206" s="226"/>
      <c r="P206" s="226"/>
      <c r="Q206" s="226"/>
      <c r="R206" s="48"/>
      <c r="T206" s="227" t="s">
        <v>22</v>
      </c>
      <c r="U206" s="56" t="s">
        <v>46</v>
      </c>
      <c r="V206" s="47"/>
      <c r="W206" s="228">
        <f>V206*K206</f>
        <v>0</v>
      </c>
      <c r="X206" s="228">
        <v>0</v>
      </c>
      <c r="Y206" s="228">
        <f>X206*K206</f>
        <v>0</v>
      </c>
      <c r="Z206" s="228">
        <v>0</v>
      </c>
      <c r="AA206" s="229">
        <f>Z206*K206</f>
        <v>0</v>
      </c>
      <c r="AR206" s="22" t="s">
        <v>161</v>
      </c>
      <c r="AT206" s="22" t="s">
        <v>157</v>
      </c>
      <c r="AU206" s="22" t="s">
        <v>90</v>
      </c>
      <c r="AY206" s="22" t="s">
        <v>156</v>
      </c>
      <c r="BE206" s="142">
        <f>IF(U206="základní",N206,0)</f>
        <v>0</v>
      </c>
      <c r="BF206" s="142">
        <f>IF(U206="snížená",N206,0)</f>
        <v>0</v>
      </c>
      <c r="BG206" s="142">
        <f>IF(U206="zákl. přenesená",N206,0)</f>
        <v>0</v>
      </c>
      <c r="BH206" s="142">
        <f>IF(U206="sníž. přenesená",N206,0)</f>
        <v>0</v>
      </c>
      <c r="BI206" s="142">
        <f>IF(U206="nulová",N206,0)</f>
        <v>0</v>
      </c>
      <c r="BJ206" s="22" t="s">
        <v>87</v>
      </c>
      <c r="BK206" s="142">
        <f>ROUND(L206*K206,2)</f>
        <v>0</v>
      </c>
      <c r="BL206" s="22" t="s">
        <v>161</v>
      </c>
      <c r="BM206" s="22" t="s">
        <v>544</v>
      </c>
    </row>
    <row r="207" s="10" customFormat="1" ht="16.5" customHeight="1">
      <c r="B207" s="230"/>
      <c r="C207" s="231"/>
      <c r="D207" s="231"/>
      <c r="E207" s="232" t="s">
        <v>22</v>
      </c>
      <c r="F207" s="233" t="s">
        <v>545</v>
      </c>
      <c r="G207" s="234"/>
      <c r="H207" s="234"/>
      <c r="I207" s="234"/>
      <c r="J207" s="231"/>
      <c r="K207" s="235">
        <v>14940</v>
      </c>
      <c r="L207" s="231"/>
      <c r="M207" s="231"/>
      <c r="N207" s="231"/>
      <c r="O207" s="231"/>
      <c r="P207" s="231"/>
      <c r="Q207" s="231"/>
      <c r="R207" s="236"/>
      <c r="T207" s="237"/>
      <c r="U207" s="231"/>
      <c r="V207" s="231"/>
      <c r="W207" s="231"/>
      <c r="X207" s="231"/>
      <c r="Y207" s="231"/>
      <c r="Z207" s="231"/>
      <c r="AA207" s="238"/>
      <c r="AT207" s="239" t="s">
        <v>164</v>
      </c>
      <c r="AU207" s="239" t="s">
        <v>90</v>
      </c>
      <c r="AV207" s="10" t="s">
        <v>90</v>
      </c>
      <c r="AW207" s="10" t="s">
        <v>38</v>
      </c>
      <c r="AX207" s="10" t="s">
        <v>87</v>
      </c>
      <c r="AY207" s="239" t="s">
        <v>156</v>
      </c>
    </row>
    <row r="208" s="1" customFormat="1" ht="38.25" customHeight="1">
      <c r="B208" s="46"/>
      <c r="C208" s="219" t="s">
        <v>330</v>
      </c>
      <c r="D208" s="219" t="s">
        <v>157</v>
      </c>
      <c r="E208" s="220" t="s">
        <v>258</v>
      </c>
      <c r="F208" s="221" t="s">
        <v>259</v>
      </c>
      <c r="G208" s="221"/>
      <c r="H208" s="221"/>
      <c r="I208" s="221"/>
      <c r="J208" s="222" t="s">
        <v>179</v>
      </c>
      <c r="K208" s="223">
        <v>249</v>
      </c>
      <c r="L208" s="224">
        <v>0</v>
      </c>
      <c r="M208" s="225"/>
      <c r="N208" s="226">
        <f>ROUND(L208*K208,2)</f>
        <v>0</v>
      </c>
      <c r="O208" s="226"/>
      <c r="P208" s="226"/>
      <c r="Q208" s="226"/>
      <c r="R208" s="48"/>
      <c r="T208" s="227" t="s">
        <v>22</v>
      </c>
      <c r="U208" s="56" t="s">
        <v>46</v>
      </c>
      <c r="V208" s="47"/>
      <c r="W208" s="228">
        <f>V208*K208</f>
        <v>0</v>
      </c>
      <c r="X208" s="228">
        <v>0</v>
      </c>
      <c r="Y208" s="228">
        <f>X208*K208</f>
        <v>0</v>
      </c>
      <c r="Z208" s="228">
        <v>0</v>
      </c>
      <c r="AA208" s="229">
        <f>Z208*K208</f>
        <v>0</v>
      </c>
      <c r="AR208" s="22" t="s">
        <v>161</v>
      </c>
      <c r="AT208" s="22" t="s">
        <v>157</v>
      </c>
      <c r="AU208" s="22" t="s">
        <v>90</v>
      </c>
      <c r="AY208" s="22" t="s">
        <v>156</v>
      </c>
      <c r="BE208" s="142">
        <f>IF(U208="základní",N208,0)</f>
        <v>0</v>
      </c>
      <c r="BF208" s="142">
        <f>IF(U208="snížená",N208,0)</f>
        <v>0</v>
      </c>
      <c r="BG208" s="142">
        <f>IF(U208="zákl. přenesená",N208,0)</f>
        <v>0</v>
      </c>
      <c r="BH208" s="142">
        <f>IF(U208="sníž. přenesená",N208,0)</f>
        <v>0</v>
      </c>
      <c r="BI208" s="142">
        <f>IF(U208="nulová",N208,0)</f>
        <v>0</v>
      </c>
      <c r="BJ208" s="22" t="s">
        <v>87</v>
      </c>
      <c r="BK208" s="142">
        <f>ROUND(L208*K208,2)</f>
        <v>0</v>
      </c>
      <c r="BL208" s="22" t="s">
        <v>161</v>
      </c>
      <c r="BM208" s="22" t="s">
        <v>546</v>
      </c>
    </row>
    <row r="209" s="10" customFormat="1" ht="16.5" customHeight="1">
      <c r="B209" s="230"/>
      <c r="C209" s="231"/>
      <c r="D209" s="231"/>
      <c r="E209" s="232" t="s">
        <v>22</v>
      </c>
      <c r="F209" s="233" t="s">
        <v>547</v>
      </c>
      <c r="G209" s="234"/>
      <c r="H209" s="234"/>
      <c r="I209" s="234"/>
      <c r="J209" s="231"/>
      <c r="K209" s="235">
        <v>249</v>
      </c>
      <c r="L209" s="231"/>
      <c r="M209" s="231"/>
      <c r="N209" s="231"/>
      <c r="O209" s="231"/>
      <c r="P209" s="231"/>
      <c r="Q209" s="231"/>
      <c r="R209" s="236"/>
      <c r="T209" s="237"/>
      <c r="U209" s="231"/>
      <c r="V209" s="231"/>
      <c r="W209" s="231"/>
      <c r="X209" s="231"/>
      <c r="Y209" s="231"/>
      <c r="Z209" s="231"/>
      <c r="AA209" s="238"/>
      <c r="AT209" s="239" t="s">
        <v>164</v>
      </c>
      <c r="AU209" s="239" t="s">
        <v>90</v>
      </c>
      <c r="AV209" s="10" t="s">
        <v>90</v>
      </c>
      <c r="AW209" s="10" t="s">
        <v>38</v>
      </c>
      <c r="AX209" s="10" t="s">
        <v>87</v>
      </c>
      <c r="AY209" s="239" t="s">
        <v>156</v>
      </c>
    </row>
    <row r="210" s="1" customFormat="1" ht="38.25" customHeight="1">
      <c r="B210" s="46"/>
      <c r="C210" s="219" t="s">
        <v>335</v>
      </c>
      <c r="D210" s="219" t="s">
        <v>157</v>
      </c>
      <c r="E210" s="220" t="s">
        <v>548</v>
      </c>
      <c r="F210" s="221" t="s">
        <v>549</v>
      </c>
      <c r="G210" s="221"/>
      <c r="H210" s="221"/>
      <c r="I210" s="221"/>
      <c r="J210" s="222" t="s">
        <v>160</v>
      </c>
      <c r="K210" s="223">
        <v>0.495</v>
      </c>
      <c r="L210" s="224">
        <v>0</v>
      </c>
      <c r="M210" s="225"/>
      <c r="N210" s="226">
        <f>ROUND(L210*K210,2)</f>
        <v>0</v>
      </c>
      <c r="O210" s="226"/>
      <c r="P210" s="226"/>
      <c r="Q210" s="226"/>
      <c r="R210" s="48"/>
      <c r="T210" s="227" t="s">
        <v>22</v>
      </c>
      <c r="U210" s="56" t="s">
        <v>46</v>
      </c>
      <c r="V210" s="47"/>
      <c r="W210" s="228">
        <f>V210*K210</f>
        <v>0</v>
      </c>
      <c r="X210" s="228">
        <v>0</v>
      </c>
      <c r="Y210" s="228">
        <f>X210*K210</f>
        <v>0</v>
      </c>
      <c r="Z210" s="228">
        <v>2.2000000000000002</v>
      </c>
      <c r="AA210" s="229">
        <f>Z210*K210</f>
        <v>1.089</v>
      </c>
      <c r="AR210" s="22" t="s">
        <v>161</v>
      </c>
      <c r="AT210" s="22" t="s">
        <v>157</v>
      </c>
      <c r="AU210" s="22" t="s">
        <v>90</v>
      </c>
      <c r="AY210" s="22" t="s">
        <v>156</v>
      </c>
      <c r="BE210" s="142">
        <f>IF(U210="základní",N210,0)</f>
        <v>0</v>
      </c>
      <c r="BF210" s="142">
        <f>IF(U210="snížená",N210,0)</f>
        <v>0</v>
      </c>
      <c r="BG210" s="142">
        <f>IF(U210="zákl. přenesená",N210,0)</f>
        <v>0</v>
      </c>
      <c r="BH210" s="142">
        <f>IF(U210="sníž. přenesená",N210,0)</f>
        <v>0</v>
      </c>
      <c r="BI210" s="142">
        <f>IF(U210="nulová",N210,0)</f>
        <v>0</v>
      </c>
      <c r="BJ210" s="22" t="s">
        <v>87</v>
      </c>
      <c r="BK210" s="142">
        <f>ROUND(L210*K210,2)</f>
        <v>0</v>
      </c>
      <c r="BL210" s="22" t="s">
        <v>161</v>
      </c>
      <c r="BM210" s="22" t="s">
        <v>550</v>
      </c>
    </row>
    <row r="211" s="10" customFormat="1" ht="16.5" customHeight="1">
      <c r="B211" s="230"/>
      <c r="C211" s="231"/>
      <c r="D211" s="231"/>
      <c r="E211" s="232" t="s">
        <v>22</v>
      </c>
      <c r="F211" s="233" t="s">
        <v>551</v>
      </c>
      <c r="G211" s="234"/>
      <c r="H211" s="234"/>
      <c r="I211" s="234"/>
      <c r="J211" s="231"/>
      <c r="K211" s="235">
        <v>0.495</v>
      </c>
      <c r="L211" s="231"/>
      <c r="M211" s="231"/>
      <c r="N211" s="231"/>
      <c r="O211" s="231"/>
      <c r="P211" s="231"/>
      <c r="Q211" s="231"/>
      <c r="R211" s="236"/>
      <c r="T211" s="237"/>
      <c r="U211" s="231"/>
      <c r="V211" s="231"/>
      <c r="W211" s="231"/>
      <c r="X211" s="231"/>
      <c r="Y211" s="231"/>
      <c r="Z211" s="231"/>
      <c r="AA211" s="238"/>
      <c r="AT211" s="239" t="s">
        <v>164</v>
      </c>
      <c r="AU211" s="239" t="s">
        <v>90</v>
      </c>
      <c r="AV211" s="10" t="s">
        <v>90</v>
      </c>
      <c r="AW211" s="10" t="s">
        <v>38</v>
      </c>
      <c r="AX211" s="10" t="s">
        <v>87</v>
      </c>
      <c r="AY211" s="239" t="s">
        <v>156</v>
      </c>
    </row>
    <row r="212" s="1" customFormat="1" ht="25.5" customHeight="1">
      <c r="B212" s="46"/>
      <c r="C212" s="219" t="s">
        <v>340</v>
      </c>
      <c r="D212" s="219" t="s">
        <v>157</v>
      </c>
      <c r="E212" s="220" t="s">
        <v>552</v>
      </c>
      <c r="F212" s="221" t="s">
        <v>553</v>
      </c>
      <c r="G212" s="221"/>
      <c r="H212" s="221"/>
      <c r="I212" s="221"/>
      <c r="J212" s="222" t="s">
        <v>179</v>
      </c>
      <c r="K212" s="223">
        <v>36.5</v>
      </c>
      <c r="L212" s="224">
        <v>0</v>
      </c>
      <c r="M212" s="225"/>
      <c r="N212" s="226">
        <f>ROUND(L212*K212,2)</f>
        <v>0</v>
      </c>
      <c r="O212" s="226"/>
      <c r="P212" s="226"/>
      <c r="Q212" s="226"/>
      <c r="R212" s="48"/>
      <c r="T212" s="227" t="s">
        <v>22</v>
      </c>
      <c r="U212" s="56" t="s">
        <v>46</v>
      </c>
      <c r="V212" s="47"/>
      <c r="W212" s="228">
        <f>V212*K212</f>
        <v>0</v>
      </c>
      <c r="X212" s="228">
        <v>0</v>
      </c>
      <c r="Y212" s="228">
        <f>X212*K212</f>
        <v>0</v>
      </c>
      <c r="Z212" s="228">
        <v>0.01</v>
      </c>
      <c r="AA212" s="229">
        <f>Z212*K212</f>
        <v>0.36499999999999999</v>
      </c>
      <c r="AR212" s="22" t="s">
        <v>161</v>
      </c>
      <c r="AT212" s="22" t="s">
        <v>157</v>
      </c>
      <c r="AU212" s="22" t="s">
        <v>90</v>
      </c>
      <c r="AY212" s="22" t="s">
        <v>156</v>
      </c>
      <c r="BE212" s="142">
        <f>IF(U212="základní",N212,0)</f>
        <v>0</v>
      </c>
      <c r="BF212" s="142">
        <f>IF(U212="snížená",N212,0)</f>
        <v>0</v>
      </c>
      <c r="BG212" s="142">
        <f>IF(U212="zákl. přenesená",N212,0)</f>
        <v>0</v>
      </c>
      <c r="BH212" s="142">
        <f>IF(U212="sníž. přenesená",N212,0)</f>
        <v>0</v>
      </c>
      <c r="BI212" s="142">
        <f>IF(U212="nulová",N212,0)</f>
        <v>0</v>
      </c>
      <c r="BJ212" s="22" t="s">
        <v>87</v>
      </c>
      <c r="BK212" s="142">
        <f>ROUND(L212*K212,2)</f>
        <v>0</v>
      </c>
      <c r="BL212" s="22" t="s">
        <v>161</v>
      </c>
      <c r="BM212" s="22" t="s">
        <v>554</v>
      </c>
    </row>
    <row r="213" s="10" customFormat="1" ht="16.5" customHeight="1">
      <c r="B213" s="230"/>
      <c r="C213" s="231"/>
      <c r="D213" s="231"/>
      <c r="E213" s="232" t="s">
        <v>22</v>
      </c>
      <c r="F213" s="233" t="s">
        <v>555</v>
      </c>
      <c r="G213" s="234"/>
      <c r="H213" s="234"/>
      <c r="I213" s="234"/>
      <c r="J213" s="231"/>
      <c r="K213" s="235">
        <v>36.5</v>
      </c>
      <c r="L213" s="231"/>
      <c r="M213" s="231"/>
      <c r="N213" s="231"/>
      <c r="O213" s="231"/>
      <c r="P213" s="231"/>
      <c r="Q213" s="231"/>
      <c r="R213" s="236"/>
      <c r="T213" s="237"/>
      <c r="U213" s="231"/>
      <c r="V213" s="231"/>
      <c r="W213" s="231"/>
      <c r="X213" s="231"/>
      <c r="Y213" s="231"/>
      <c r="Z213" s="231"/>
      <c r="AA213" s="238"/>
      <c r="AT213" s="239" t="s">
        <v>164</v>
      </c>
      <c r="AU213" s="239" t="s">
        <v>90</v>
      </c>
      <c r="AV213" s="10" t="s">
        <v>90</v>
      </c>
      <c r="AW213" s="10" t="s">
        <v>38</v>
      </c>
      <c r="AX213" s="10" t="s">
        <v>87</v>
      </c>
      <c r="AY213" s="239" t="s">
        <v>156</v>
      </c>
    </row>
    <row r="214" s="9" customFormat="1" ht="29.88" customHeight="1">
      <c r="B214" s="206"/>
      <c r="C214" s="207"/>
      <c r="D214" s="216" t="s">
        <v>125</v>
      </c>
      <c r="E214" s="216"/>
      <c r="F214" s="216"/>
      <c r="G214" s="216"/>
      <c r="H214" s="216"/>
      <c r="I214" s="216"/>
      <c r="J214" s="216"/>
      <c r="K214" s="216"/>
      <c r="L214" s="216"/>
      <c r="M214" s="216"/>
      <c r="N214" s="217">
        <f>BK214</f>
        <v>0</v>
      </c>
      <c r="O214" s="218"/>
      <c r="P214" s="218"/>
      <c r="Q214" s="218"/>
      <c r="R214" s="209"/>
      <c r="T214" s="210"/>
      <c r="U214" s="207"/>
      <c r="V214" s="207"/>
      <c r="W214" s="211">
        <f>SUM(W215:W218)</f>
        <v>0</v>
      </c>
      <c r="X214" s="207"/>
      <c r="Y214" s="211">
        <f>SUM(Y215:Y218)</f>
        <v>0</v>
      </c>
      <c r="Z214" s="207"/>
      <c r="AA214" s="212">
        <f>SUM(AA215:AA218)</f>
        <v>0</v>
      </c>
      <c r="AR214" s="213" t="s">
        <v>87</v>
      </c>
      <c r="AT214" s="214" t="s">
        <v>80</v>
      </c>
      <c r="AU214" s="214" t="s">
        <v>87</v>
      </c>
      <c r="AY214" s="213" t="s">
        <v>156</v>
      </c>
      <c r="BK214" s="215">
        <f>SUM(BK215:BK218)</f>
        <v>0</v>
      </c>
    </row>
    <row r="215" s="1" customFormat="1" ht="38.25" customHeight="1">
      <c r="B215" s="46"/>
      <c r="C215" s="219" t="s">
        <v>344</v>
      </c>
      <c r="D215" s="219" t="s">
        <v>157</v>
      </c>
      <c r="E215" s="220" t="s">
        <v>299</v>
      </c>
      <c r="F215" s="221" t="s">
        <v>300</v>
      </c>
      <c r="G215" s="221"/>
      <c r="H215" s="221"/>
      <c r="I215" s="221"/>
      <c r="J215" s="222" t="s">
        <v>173</v>
      </c>
      <c r="K215" s="223">
        <v>1.542</v>
      </c>
      <c r="L215" s="224">
        <v>0</v>
      </c>
      <c r="M215" s="225"/>
      <c r="N215" s="226">
        <f>ROUND(L215*K215,2)</f>
        <v>0</v>
      </c>
      <c r="O215" s="226"/>
      <c r="P215" s="226"/>
      <c r="Q215" s="226"/>
      <c r="R215" s="48"/>
      <c r="T215" s="227" t="s">
        <v>22</v>
      </c>
      <c r="U215" s="56" t="s">
        <v>46</v>
      </c>
      <c r="V215" s="47"/>
      <c r="W215" s="228">
        <f>V215*K215</f>
        <v>0</v>
      </c>
      <c r="X215" s="228">
        <v>0</v>
      </c>
      <c r="Y215" s="228">
        <f>X215*K215</f>
        <v>0</v>
      </c>
      <c r="Z215" s="228">
        <v>0</v>
      </c>
      <c r="AA215" s="229">
        <f>Z215*K215</f>
        <v>0</v>
      </c>
      <c r="AR215" s="22" t="s">
        <v>161</v>
      </c>
      <c r="AT215" s="22" t="s">
        <v>157</v>
      </c>
      <c r="AU215" s="22" t="s">
        <v>90</v>
      </c>
      <c r="AY215" s="22" t="s">
        <v>156</v>
      </c>
      <c r="BE215" s="142">
        <f>IF(U215="základní",N215,0)</f>
        <v>0</v>
      </c>
      <c r="BF215" s="142">
        <f>IF(U215="snížená",N215,0)</f>
        <v>0</v>
      </c>
      <c r="BG215" s="142">
        <f>IF(U215="zákl. přenesená",N215,0)</f>
        <v>0</v>
      </c>
      <c r="BH215" s="142">
        <f>IF(U215="sníž. přenesená",N215,0)</f>
        <v>0</v>
      </c>
      <c r="BI215" s="142">
        <f>IF(U215="nulová",N215,0)</f>
        <v>0</v>
      </c>
      <c r="BJ215" s="22" t="s">
        <v>87</v>
      </c>
      <c r="BK215" s="142">
        <f>ROUND(L215*K215,2)</f>
        <v>0</v>
      </c>
      <c r="BL215" s="22" t="s">
        <v>161</v>
      </c>
      <c r="BM215" s="22" t="s">
        <v>556</v>
      </c>
    </row>
    <row r="216" s="1" customFormat="1" ht="25.5" customHeight="1">
      <c r="B216" s="46"/>
      <c r="C216" s="219" t="s">
        <v>348</v>
      </c>
      <c r="D216" s="219" t="s">
        <v>157</v>
      </c>
      <c r="E216" s="220" t="s">
        <v>303</v>
      </c>
      <c r="F216" s="221" t="s">
        <v>304</v>
      </c>
      <c r="G216" s="221"/>
      <c r="H216" s="221"/>
      <c r="I216" s="221"/>
      <c r="J216" s="222" t="s">
        <v>173</v>
      </c>
      <c r="K216" s="223">
        <v>15.42</v>
      </c>
      <c r="L216" s="224">
        <v>0</v>
      </c>
      <c r="M216" s="225"/>
      <c r="N216" s="226">
        <f>ROUND(L216*K216,2)</f>
        <v>0</v>
      </c>
      <c r="O216" s="226"/>
      <c r="P216" s="226"/>
      <c r="Q216" s="226"/>
      <c r="R216" s="48"/>
      <c r="T216" s="227" t="s">
        <v>22</v>
      </c>
      <c r="U216" s="56" t="s">
        <v>46</v>
      </c>
      <c r="V216" s="47"/>
      <c r="W216" s="228">
        <f>V216*K216</f>
        <v>0</v>
      </c>
      <c r="X216" s="228">
        <v>0</v>
      </c>
      <c r="Y216" s="228">
        <f>X216*K216</f>
        <v>0</v>
      </c>
      <c r="Z216" s="228">
        <v>0</v>
      </c>
      <c r="AA216" s="229">
        <f>Z216*K216</f>
        <v>0</v>
      </c>
      <c r="AR216" s="22" t="s">
        <v>161</v>
      </c>
      <c r="AT216" s="22" t="s">
        <v>157</v>
      </c>
      <c r="AU216" s="22" t="s">
        <v>90</v>
      </c>
      <c r="AY216" s="22" t="s">
        <v>156</v>
      </c>
      <c r="BE216" s="142">
        <f>IF(U216="základní",N216,0)</f>
        <v>0</v>
      </c>
      <c r="BF216" s="142">
        <f>IF(U216="snížená",N216,0)</f>
        <v>0</v>
      </c>
      <c r="BG216" s="142">
        <f>IF(U216="zákl. přenesená",N216,0)</f>
        <v>0</v>
      </c>
      <c r="BH216" s="142">
        <f>IF(U216="sníž. přenesená",N216,0)</f>
        <v>0</v>
      </c>
      <c r="BI216" s="142">
        <f>IF(U216="nulová",N216,0)</f>
        <v>0</v>
      </c>
      <c r="BJ216" s="22" t="s">
        <v>87</v>
      </c>
      <c r="BK216" s="142">
        <f>ROUND(L216*K216,2)</f>
        <v>0</v>
      </c>
      <c r="BL216" s="22" t="s">
        <v>161</v>
      </c>
      <c r="BM216" s="22" t="s">
        <v>557</v>
      </c>
    </row>
    <row r="217" s="10" customFormat="1" ht="16.5" customHeight="1">
      <c r="B217" s="230"/>
      <c r="C217" s="231"/>
      <c r="D217" s="231"/>
      <c r="E217" s="232" t="s">
        <v>22</v>
      </c>
      <c r="F217" s="233" t="s">
        <v>558</v>
      </c>
      <c r="G217" s="234"/>
      <c r="H217" s="234"/>
      <c r="I217" s="234"/>
      <c r="J217" s="231"/>
      <c r="K217" s="235">
        <v>15.42</v>
      </c>
      <c r="L217" s="231"/>
      <c r="M217" s="231"/>
      <c r="N217" s="231"/>
      <c r="O217" s="231"/>
      <c r="P217" s="231"/>
      <c r="Q217" s="231"/>
      <c r="R217" s="236"/>
      <c r="T217" s="237"/>
      <c r="U217" s="231"/>
      <c r="V217" s="231"/>
      <c r="W217" s="231"/>
      <c r="X217" s="231"/>
      <c r="Y217" s="231"/>
      <c r="Z217" s="231"/>
      <c r="AA217" s="238"/>
      <c r="AT217" s="239" t="s">
        <v>164</v>
      </c>
      <c r="AU217" s="239" t="s">
        <v>90</v>
      </c>
      <c r="AV217" s="10" t="s">
        <v>90</v>
      </c>
      <c r="AW217" s="10" t="s">
        <v>38</v>
      </c>
      <c r="AX217" s="10" t="s">
        <v>87</v>
      </c>
      <c r="AY217" s="239" t="s">
        <v>156</v>
      </c>
    </row>
    <row r="218" s="1" customFormat="1" ht="25.5" customHeight="1">
      <c r="B218" s="46"/>
      <c r="C218" s="219" t="s">
        <v>352</v>
      </c>
      <c r="D218" s="219" t="s">
        <v>157</v>
      </c>
      <c r="E218" s="220" t="s">
        <v>308</v>
      </c>
      <c r="F218" s="221" t="s">
        <v>309</v>
      </c>
      <c r="G218" s="221"/>
      <c r="H218" s="221"/>
      <c r="I218" s="221"/>
      <c r="J218" s="222" t="s">
        <v>173</v>
      </c>
      <c r="K218" s="223">
        <v>1.542</v>
      </c>
      <c r="L218" s="224">
        <v>0</v>
      </c>
      <c r="M218" s="225"/>
      <c r="N218" s="226">
        <f>ROUND(L218*K218,2)</f>
        <v>0</v>
      </c>
      <c r="O218" s="226"/>
      <c r="P218" s="226"/>
      <c r="Q218" s="226"/>
      <c r="R218" s="48"/>
      <c r="T218" s="227" t="s">
        <v>22</v>
      </c>
      <c r="U218" s="56" t="s">
        <v>46</v>
      </c>
      <c r="V218" s="47"/>
      <c r="W218" s="228">
        <f>V218*K218</f>
        <v>0</v>
      </c>
      <c r="X218" s="228">
        <v>0</v>
      </c>
      <c r="Y218" s="228">
        <f>X218*K218</f>
        <v>0</v>
      </c>
      <c r="Z218" s="228">
        <v>0</v>
      </c>
      <c r="AA218" s="229">
        <f>Z218*K218</f>
        <v>0</v>
      </c>
      <c r="AR218" s="22" t="s">
        <v>161</v>
      </c>
      <c r="AT218" s="22" t="s">
        <v>157</v>
      </c>
      <c r="AU218" s="22" t="s">
        <v>90</v>
      </c>
      <c r="AY218" s="22" t="s">
        <v>156</v>
      </c>
      <c r="BE218" s="142">
        <f>IF(U218="základní",N218,0)</f>
        <v>0</v>
      </c>
      <c r="BF218" s="142">
        <f>IF(U218="snížená",N218,0)</f>
        <v>0</v>
      </c>
      <c r="BG218" s="142">
        <f>IF(U218="zákl. přenesená",N218,0)</f>
        <v>0</v>
      </c>
      <c r="BH218" s="142">
        <f>IF(U218="sníž. přenesená",N218,0)</f>
        <v>0</v>
      </c>
      <c r="BI218" s="142">
        <f>IF(U218="nulová",N218,0)</f>
        <v>0</v>
      </c>
      <c r="BJ218" s="22" t="s">
        <v>87</v>
      </c>
      <c r="BK218" s="142">
        <f>ROUND(L218*K218,2)</f>
        <v>0</v>
      </c>
      <c r="BL218" s="22" t="s">
        <v>161</v>
      </c>
      <c r="BM218" s="22" t="s">
        <v>559</v>
      </c>
    </row>
    <row r="219" s="9" customFormat="1" ht="29.88" customHeight="1">
      <c r="B219" s="206"/>
      <c r="C219" s="207"/>
      <c r="D219" s="216" t="s">
        <v>126</v>
      </c>
      <c r="E219" s="216"/>
      <c r="F219" s="216"/>
      <c r="G219" s="216"/>
      <c r="H219" s="216"/>
      <c r="I219" s="216"/>
      <c r="J219" s="216"/>
      <c r="K219" s="216"/>
      <c r="L219" s="216"/>
      <c r="M219" s="216"/>
      <c r="N219" s="248">
        <f>BK219</f>
        <v>0</v>
      </c>
      <c r="O219" s="249"/>
      <c r="P219" s="249"/>
      <c r="Q219" s="249"/>
      <c r="R219" s="209"/>
      <c r="T219" s="210"/>
      <c r="U219" s="207"/>
      <c r="V219" s="207"/>
      <c r="W219" s="211">
        <f>W220</f>
        <v>0</v>
      </c>
      <c r="X219" s="207"/>
      <c r="Y219" s="211">
        <f>Y220</f>
        <v>0</v>
      </c>
      <c r="Z219" s="207"/>
      <c r="AA219" s="212">
        <f>AA220</f>
        <v>0</v>
      </c>
      <c r="AR219" s="213" t="s">
        <v>87</v>
      </c>
      <c r="AT219" s="214" t="s">
        <v>80</v>
      </c>
      <c r="AU219" s="214" t="s">
        <v>87</v>
      </c>
      <c r="AY219" s="213" t="s">
        <v>156</v>
      </c>
      <c r="BK219" s="215">
        <f>BK220</f>
        <v>0</v>
      </c>
    </row>
    <row r="220" s="1" customFormat="1" ht="25.5" customHeight="1">
      <c r="B220" s="46"/>
      <c r="C220" s="219" t="s">
        <v>356</v>
      </c>
      <c r="D220" s="219" t="s">
        <v>157</v>
      </c>
      <c r="E220" s="220" t="s">
        <v>312</v>
      </c>
      <c r="F220" s="221" t="s">
        <v>313</v>
      </c>
      <c r="G220" s="221"/>
      <c r="H220" s="221"/>
      <c r="I220" s="221"/>
      <c r="J220" s="222" t="s">
        <v>173</v>
      </c>
      <c r="K220" s="223">
        <v>9.4079999999999995</v>
      </c>
      <c r="L220" s="224">
        <v>0</v>
      </c>
      <c r="M220" s="225"/>
      <c r="N220" s="226">
        <f>ROUND(L220*K220,2)</f>
        <v>0</v>
      </c>
      <c r="O220" s="226"/>
      <c r="P220" s="226"/>
      <c r="Q220" s="226"/>
      <c r="R220" s="48"/>
      <c r="T220" s="227" t="s">
        <v>22</v>
      </c>
      <c r="U220" s="56" t="s">
        <v>46</v>
      </c>
      <c r="V220" s="47"/>
      <c r="W220" s="228">
        <f>V220*K220</f>
        <v>0</v>
      </c>
      <c r="X220" s="228">
        <v>0</v>
      </c>
      <c r="Y220" s="228">
        <f>X220*K220</f>
        <v>0</v>
      </c>
      <c r="Z220" s="228">
        <v>0</v>
      </c>
      <c r="AA220" s="229">
        <f>Z220*K220</f>
        <v>0</v>
      </c>
      <c r="AR220" s="22" t="s">
        <v>161</v>
      </c>
      <c r="AT220" s="22" t="s">
        <v>157</v>
      </c>
      <c r="AU220" s="22" t="s">
        <v>90</v>
      </c>
      <c r="AY220" s="22" t="s">
        <v>156</v>
      </c>
      <c r="BE220" s="142">
        <f>IF(U220="základní",N220,0)</f>
        <v>0</v>
      </c>
      <c r="BF220" s="142">
        <f>IF(U220="snížená",N220,0)</f>
        <v>0</v>
      </c>
      <c r="BG220" s="142">
        <f>IF(U220="zákl. přenesená",N220,0)</f>
        <v>0</v>
      </c>
      <c r="BH220" s="142">
        <f>IF(U220="sníž. přenesená",N220,0)</f>
        <v>0</v>
      </c>
      <c r="BI220" s="142">
        <f>IF(U220="nulová",N220,0)</f>
        <v>0</v>
      </c>
      <c r="BJ220" s="22" t="s">
        <v>87</v>
      </c>
      <c r="BK220" s="142">
        <f>ROUND(L220*K220,2)</f>
        <v>0</v>
      </c>
      <c r="BL220" s="22" t="s">
        <v>161</v>
      </c>
      <c r="BM220" s="22" t="s">
        <v>560</v>
      </c>
    </row>
    <row r="221" s="9" customFormat="1" ht="37.44" customHeight="1">
      <c r="B221" s="206"/>
      <c r="C221" s="207"/>
      <c r="D221" s="208" t="s">
        <v>127</v>
      </c>
      <c r="E221" s="208"/>
      <c r="F221" s="208"/>
      <c r="G221" s="208"/>
      <c r="H221" s="208"/>
      <c r="I221" s="208"/>
      <c r="J221" s="208"/>
      <c r="K221" s="208"/>
      <c r="L221" s="208"/>
      <c r="M221" s="208"/>
      <c r="N221" s="250">
        <f>BK221</f>
        <v>0</v>
      </c>
      <c r="O221" s="251"/>
      <c r="P221" s="251"/>
      <c r="Q221" s="251"/>
      <c r="R221" s="209"/>
      <c r="T221" s="210"/>
      <c r="U221" s="207"/>
      <c r="V221" s="207"/>
      <c r="W221" s="211">
        <f>W222+W231+W236+W246</f>
        <v>0</v>
      </c>
      <c r="X221" s="207"/>
      <c r="Y221" s="211">
        <f>Y222+Y231+Y236+Y246</f>
        <v>0.12008999999999999</v>
      </c>
      <c r="Z221" s="207"/>
      <c r="AA221" s="212">
        <f>AA222+AA231+AA236+AA246</f>
        <v>0.088225999999999999</v>
      </c>
      <c r="AR221" s="213" t="s">
        <v>90</v>
      </c>
      <c r="AT221" s="214" t="s">
        <v>80</v>
      </c>
      <c r="AU221" s="214" t="s">
        <v>81</v>
      </c>
      <c r="AY221" s="213" t="s">
        <v>156</v>
      </c>
      <c r="BK221" s="215">
        <f>BK222+BK231+BK236+BK246</f>
        <v>0</v>
      </c>
    </row>
    <row r="222" s="9" customFormat="1" ht="19.92" customHeight="1">
      <c r="B222" s="206"/>
      <c r="C222" s="207"/>
      <c r="D222" s="216" t="s">
        <v>426</v>
      </c>
      <c r="E222" s="216"/>
      <c r="F222" s="216"/>
      <c r="G222" s="216"/>
      <c r="H222" s="216"/>
      <c r="I222" s="216"/>
      <c r="J222" s="216"/>
      <c r="K222" s="216"/>
      <c r="L222" s="216"/>
      <c r="M222" s="216"/>
      <c r="N222" s="217">
        <f>BK222</f>
        <v>0</v>
      </c>
      <c r="O222" s="218"/>
      <c r="P222" s="218"/>
      <c r="Q222" s="218"/>
      <c r="R222" s="209"/>
      <c r="T222" s="210"/>
      <c r="U222" s="207"/>
      <c r="V222" s="207"/>
      <c r="W222" s="211">
        <f>SUM(W223:W230)</f>
        <v>0</v>
      </c>
      <c r="X222" s="207"/>
      <c r="Y222" s="211">
        <f>SUM(Y223:Y230)</f>
        <v>0.019344</v>
      </c>
      <c r="Z222" s="207"/>
      <c r="AA222" s="212">
        <f>SUM(AA223:AA230)</f>
        <v>0</v>
      </c>
      <c r="AR222" s="213" t="s">
        <v>90</v>
      </c>
      <c r="AT222" s="214" t="s">
        <v>80</v>
      </c>
      <c r="AU222" s="214" t="s">
        <v>87</v>
      </c>
      <c r="AY222" s="213" t="s">
        <v>156</v>
      </c>
      <c r="BK222" s="215">
        <f>SUM(BK223:BK230)</f>
        <v>0</v>
      </c>
    </row>
    <row r="223" s="1" customFormat="1" ht="38.25" customHeight="1">
      <c r="B223" s="46"/>
      <c r="C223" s="219" t="s">
        <v>360</v>
      </c>
      <c r="D223" s="219" t="s">
        <v>157</v>
      </c>
      <c r="E223" s="220" t="s">
        <v>561</v>
      </c>
      <c r="F223" s="221" t="s">
        <v>562</v>
      </c>
      <c r="G223" s="221"/>
      <c r="H223" s="221"/>
      <c r="I223" s="221"/>
      <c r="J223" s="222" t="s">
        <v>179</v>
      </c>
      <c r="K223" s="223">
        <v>36.5</v>
      </c>
      <c r="L223" s="224">
        <v>0</v>
      </c>
      <c r="M223" s="225"/>
      <c r="N223" s="226">
        <f>ROUND(L223*K223,2)</f>
        <v>0</v>
      </c>
      <c r="O223" s="226"/>
      <c r="P223" s="226"/>
      <c r="Q223" s="226"/>
      <c r="R223" s="48"/>
      <c r="T223" s="227" t="s">
        <v>22</v>
      </c>
      <c r="U223" s="56" t="s">
        <v>46</v>
      </c>
      <c r="V223" s="47"/>
      <c r="W223" s="228">
        <f>V223*K223</f>
        <v>0</v>
      </c>
      <c r="X223" s="228">
        <v>0</v>
      </c>
      <c r="Y223" s="228">
        <f>X223*K223</f>
        <v>0</v>
      </c>
      <c r="Z223" s="228">
        <v>0</v>
      </c>
      <c r="AA223" s="229">
        <f>Z223*K223</f>
        <v>0</v>
      </c>
      <c r="AR223" s="22" t="s">
        <v>227</v>
      </c>
      <c r="AT223" s="22" t="s">
        <v>157</v>
      </c>
      <c r="AU223" s="22" t="s">
        <v>90</v>
      </c>
      <c r="AY223" s="22" t="s">
        <v>156</v>
      </c>
      <c r="BE223" s="142">
        <f>IF(U223="základní",N223,0)</f>
        <v>0</v>
      </c>
      <c r="BF223" s="142">
        <f>IF(U223="snížená",N223,0)</f>
        <v>0</v>
      </c>
      <c r="BG223" s="142">
        <f>IF(U223="zákl. přenesená",N223,0)</f>
        <v>0</v>
      </c>
      <c r="BH223" s="142">
        <f>IF(U223="sníž. přenesená",N223,0)</f>
        <v>0</v>
      </c>
      <c r="BI223" s="142">
        <f>IF(U223="nulová",N223,0)</f>
        <v>0</v>
      </c>
      <c r="BJ223" s="22" t="s">
        <v>87</v>
      </c>
      <c r="BK223" s="142">
        <f>ROUND(L223*K223,2)</f>
        <v>0</v>
      </c>
      <c r="BL223" s="22" t="s">
        <v>227</v>
      </c>
      <c r="BM223" s="22" t="s">
        <v>563</v>
      </c>
    </row>
    <row r="224" s="10" customFormat="1" ht="16.5" customHeight="1">
      <c r="B224" s="230"/>
      <c r="C224" s="231"/>
      <c r="D224" s="231"/>
      <c r="E224" s="232" t="s">
        <v>22</v>
      </c>
      <c r="F224" s="233" t="s">
        <v>555</v>
      </c>
      <c r="G224" s="234"/>
      <c r="H224" s="234"/>
      <c r="I224" s="234"/>
      <c r="J224" s="231"/>
      <c r="K224" s="235">
        <v>36.5</v>
      </c>
      <c r="L224" s="231"/>
      <c r="M224" s="231"/>
      <c r="N224" s="231"/>
      <c r="O224" s="231"/>
      <c r="P224" s="231"/>
      <c r="Q224" s="231"/>
      <c r="R224" s="236"/>
      <c r="T224" s="237"/>
      <c r="U224" s="231"/>
      <c r="V224" s="231"/>
      <c r="W224" s="231"/>
      <c r="X224" s="231"/>
      <c r="Y224" s="231"/>
      <c r="Z224" s="231"/>
      <c r="AA224" s="238"/>
      <c r="AT224" s="239" t="s">
        <v>164</v>
      </c>
      <c r="AU224" s="239" t="s">
        <v>90</v>
      </c>
      <c r="AV224" s="10" t="s">
        <v>90</v>
      </c>
      <c r="AW224" s="10" t="s">
        <v>38</v>
      </c>
      <c r="AX224" s="10" t="s">
        <v>87</v>
      </c>
      <c r="AY224" s="239" t="s">
        <v>156</v>
      </c>
    </row>
    <row r="225" s="1" customFormat="1" ht="16.5" customHeight="1">
      <c r="B225" s="46"/>
      <c r="C225" s="240" t="s">
        <v>365</v>
      </c>
      <c r="D225" s="240" t="s">
        <v>203</v>
      </c>
      <c r="E225" s="241" t="s">
        <v>564</v>
      </c>
      <c r="F225" s="242" t="s">
        <v>565</v>
      </c>
      <c r="G225" s="242"/>
      <c r="H225" s="242"/>
      <c r="I225" s="242"/>
      <c r="J225" s="243" t="s">
        <v>566</v>
      </c>
      <c r="K225" s="244">
        <v>10.949</v>
      </c>
      <c r="L225" s="245">
        <v>0</v>
      </c>
      <c r="M225" s="246"/>
      <c r="N225" s="247">
        <f>ROUND(L225*K225,2)</f>
        <v>0</v>
      </c>
      <c r="O225" s="226"/>
      <c r="P225" s="226"/>
      <c r="Q225" s="226"/>
      <c r="R225" s="48"/>
      <c r="T225" s="227" t="s">
        <v>22</v>
      </c>
      <c r="U225" s="56" t="s">
        <v>46</v>
      </c>
      <c r="V225" s="47"/>
      <c r="W225" s="228">
        <f>V225*K225</f>
        <v>0</v>
      </c>
      <c r="X225" s="228">
        <v>0.001</v>
      </c>
      <c r="Y225" s="228">
        <f>X225*K225</f>
        <v>0.010949</v>
      </c>
      <c r="Z225" s="228">
        <v>0</v>
      </c>
      <c r="AA225" s="229">
        <f>Z225*K225</f>
        <v>0</v>
      </c>
      <c r="AR225" s="22" t="s">
        <v>294</v>
      </c>
      <c r="AT225" s="22" t="s">
        <v>203</v>
      </c>
      <c r="AU225" s="22" t="s">
        <v>90</v>
      </c>
      <c r="AY225" s="22" t="s">
        <v>156</v>
      </c>
      <c r="BE225" s="142">
        <f>IF(U225="základní",N225,0)</f>
        <v>0</v>
      </c>
      <c r="BF225" s="142">
        <f>IF(U225="snížená",N225,0)</f>
        <v>0</v>
      </c>
      <c r="BG225" s="142">
        <f>IF(U225="zákl. přenesená",N225,0)</f>
        <v>0</v>
      </c>
      <c r="BH225" s="142">
        <f>IF(U225="sníž. přenesená",N225,0)</f>
        <v>0</v>
      </c>
      <c r="BI225" s="142">
        <f>IF(U225="nulová",N225,0)</f>
        <v>0</v>
      </c>
      <c r="BJ225" s="22" t="s">
        <v>87</v>
      </c>
      <c r="BK225" s="142">
        <f>ROUND(L225*K225,2)</f>
        <v>0</v>
      </c>
      <c r="BL225" s="22" t="s">
        <v>227</v>
      </c>
      <c r="BM225" s="22" t="s">
        <v>567</v>
      </c>
    </row>
    <row r="226" s="1" customFormat="1" ht="25.5" customHeight="1">
      <c r="B226" s="46"/>
      <c r="C226" s="219" t="s">
        <v>369</v>
      </c>
      <c r="D226" s="219" t="s">
        <v>157</v>
      </c>
      <c r="E226" s="220" t="s">
        <v>568</v>
      </c>
      <c r="F226" s="221" t="s">
        <v>569</v>
      </c>
      <c r="G226" s="221"/>
      <c r="H226" s="221"/>
      <c r="I226" s="221"/>
      <c r="J226" s="222" t="s">
        <v>179</v>
      </c>
      <c r="K226" s="223">
        <v>36.5</v>
      </c>
      <c r="L226" s="224">
        <v>0</v>
      </c>
      <c r="M226" s="225"/>
      <c r="N226" s="226">
        <f>ROUND(L226*K226,2)</f>
        <v>0</v>
      </c>
      <c r="O226" s="226"/>
      <c r="P226" s="226"/>
      <c r="Q226" s="226"/>
      <c r="R226" s="48"/>
      <c r="T226" s="227" t="s">
        <v>22</v>
      </c>
      <c r="U226" s="56" t="s">
        <v>46</v>
      </c>
      <c r="V226" s="47"/>
      <c r="W226" s="228">
        <f>V226*K226</f>
        <v>0</v>
      </c>
      <c r="X226" s="228">
        <v>0</v>
      </c>
      <c r="Y226" s="228">
        <f>X226*K226</f>
        <v>0</v>
      </c>
      <c r="Z226" s="228">
        <v>0</v>
      </c>
      <c r="AA226" s="229">
        <f>Z226*K226</f>
        <v>0</v>
      </c>
      <c r="AR226" s="22" t="s">
        <v>227</v>
      </c>
      <c r="AT226" s="22" t="s">
        <v>157</v>
      </c>
      <c r="AU226" s="22" t="s">
        <v>90</v>
      </c>
      <c r="AY226" s="22" t="s">
        <v>156</v>
      </c>
      <c r="BE226" s="142">
        <f>IF(U226="základní",N226,0)</f>
        <v>0</v>
      </c>
      <c r="BF226" s="142">
        <f>IF(U226="snížená",N226,0)</f>
        <v>0</v>
      </c>
      <c r="BG226" s="142">
        <f>IF(U226="zákl. přenesená",N226,0)</f>
        <v>0</v>
      </c>
      <c r="BH226" s="142">
        <f>IF(U226="sníž. přenesená",N226,0)</f>
        <v>0</v>
      </c>
      <c r="BI226" s="142">
        <f>IF(U226="nulová",N226,0)</f>
        <v>0</v>
      </c>
      <c r="BJ226" s="22" t="s">
        <v>87</v>
      </c>
      <c r="BK226" s="142">
        <f>ROUND(L226*K226,2)</f>
        <v>0</v>
      </c>
      <c r="BL226" s="22" t="s">
        <v>227</v>
      </c>
      <c r="BM226" s="22" t="s">
        <v>570</v>
      </c>
    </row>
    <row r="227" s="10" customFormat="1" ht="16.5" customHeight="1">
      <c r="B227" s="230"/>
      <c r="C227" s="231"/>
      <c r="D227" s="231"/>
      <c r="E227" s="232" t="s">
        <v>22</v>
      </c>
      <c r="F227" s="233" t="s">
        <v>555</v>
      </c>
      <c r="G227" s="234"/>
      <c r="H227" s="234"/>
      <c r="I227" s="234"/>
      <c r="J227" s="231"/>
      <c r="K227" s="235">
        <v>36.5</v>
      </c>
      <c r="L227" s="231"/>
      <c r="M227" s="231"/>
      <c r="N227" s="231"/>
      <c r="O227" s="231"/>
      <c r="P227" s="231"/>
      <c r="Q227" s="231"/>
      <c r="R227" s="236"/>
      <c r="T227" s="237"/>
      <c r="U227" s="231"/>
      <c r="V227" s="231"/>
      <c r="W227" s="231"/>
      <c r="X227" s="231"/>
      <c r="Y227" s="231"/>
      <c r="Z227" s="231"/>
      <c r="AA227" s="238"/>
      <c r="AT227" s="239" t="s">
        <v>164</v>
      </c>
      <c r="AU227" s="239" t="s">
        <v>90</v>
      </c>
      <c r="AV227" s="10" t="s">
        <v>90</v>
      </c>
      <c r="AW227" s="10" t="s">
        <v>38</v>
      </c>
      <c r="AX227" s="10" t="s">
        <v>87</v>
      </c>
      <c r="AY227" s="239" t="s">
        <v>156</v>
      </c>
    </row>
    <row r="228" s="1" customFormat="1" ht="16.5" customHeight="1">
      <c r="B228" s="46"/>
      <c r="C228" s="240" t="s">
        <v>373</v>
      </c>
      <c r="D228" s="240" t="s">
        <v>203</v>
      </c>
      <c r="E228" s="241" t="s">
        <v>571</v>
      </c>
      <c r="F228" s="242" t="s">
        <v>572</v>
      </c>
      <c r="G228" s="242"/>
      <c r="H228" s="242"/>
      <c r="I228" s="242"/>
      <c r="J228" s="243" t="s">
        <v>179</v>
      </c>
      <c r="K228" s="244">
        <v>41.975000000000001</v>
      </c>
      <c r="L228" s="245">
        <v>0</v>
      </c>
      <c r="M228" s="246"/>
      <c r="N228" s="247">
        <f>ROUND(L228*K228,2)</f>
        <v>0</v>
      </c>
      <c r="O228" s="226"/>
      <c r="P228" s="226"/>
      <c r="Q228" s="226"/>
      <c r="R228" s="48"/>
      <c r="T228" s="227" t="s">
        <v>22</v>
      </c>
      <c r="U228" s="56" t="s">
        <v>46</v>
      </c>
      <c r="V228" s="47"/>
      <c r="W228" s="228">
        <f>V228*K228</f>
        <v>0</v>
      </c>
      <c r="X228" s="228">
        <v>0.00020000000000000001</v>
      </c>
      <c r="Y228" s="228">
        <f>X228*K228</f>
        <v>0.0083950000000000014</v>
      </c>
      <c r="Z228" s="228">
        <v>0</v>
      </c>
      <c r="AA228" s="229">
        <f>Z228*K228</f>
        <v>0</v>
      </c>
      <c r="AR228" s="22" t="s">
        <v>294</v>
      </c>
      <c r="AT228" s="22" t="s">
        <v>203</v>
      </c>
      <c r="AU228" s="22" t="s">
        <v>90</v>
      </c>
      <c r="AY228" s="22" t="s">
        <v>156</v>
      </c>
      <c r="BE228" s="142">
        <f>IF(U228="základní",N228,0)</f>
        <v>0</v>
      </c>
      <c r="BF228" s="142">
        <f>IF(U228="snížená",N228,0)</f>
        <v>0</v>
      </c>
      <c r="BG228" s="142">
        <f>IF(U228="zákl. přenesená",N228,0)</f>
        <v>0</v>
      </c>
      <c r="BH228" s="142">
        <f>IF(U228="sníž. přenesená",N228,0)</f>
        <v>0</v>
      </c>
      <c r="BI228" s="142">
        <f>IF(U228="nulová",N228,0)</f>
        <v>0</v>
      </c>
      <c r="BJ228" s="22" t="s">
        <v>87</v>
      </c>
      <c r="BK228" s="142">
        <f>ROUND(L228*K228,2)</f>
        <v>0</v>
      </c>
      <c r="BL228" s="22" t="s">
        <v>227</v>
      </c>
      <c r="BM228" s="22" t="s">
        <v>573</v>
      </c>
    </row>
    <row r="229" s="10" customFormat="1" ht="16.5" customHeight="1">
      <c r="B229" s="230"/>
      <c r="C229" s="231"/>
      <c r="D229" s="231"/>
      <c r="E229" s="232" t="s">
        <v>22</v>
      </c>
      <c r="F229" s="233" t="s">
        <v>574</v>
      </c>
      <c r="G229" s="234"/>
      <c r="H229" s="234"/>
      <c r="I229" s="234"/>
      <c r="J229" s="231"/>
      <c r="K229" s="235">
        <v>41.975000000000001</v>
      </c>
      <c r="L229" s="231"/>
      <c r="M229" s="231"/>
      <c r="N229" s="231"/>
      <c r="O229" s="231"/>
      <c r="P229" s="231"/>
      <c r="Q229" s="231"/>
      <c r="R229" s="236"/>
      <c r="T229" s="237"/>
      <c r="U229" s="231"/>
      <c r="V229" s="231"/>
      <c r="W229" s="231"/>
      <c r="X229" s="231"/>
      <c r="Y229" s="231"/>
      <c r="Z229" s="231"/>
      <c r="AA229" s="238"/>
      <c r="AT229" s="239" t="s">
        <v>164</v>
      </c>
      <c r="AU229" s="239" t="s">
        <v>90</v>
      </c>
      <c r="AV229" s="10" t="s">
        <v>90</v>
      </c>
      <c r="AW229" s="10" t="s">
        <v>38</v>
      </c>
      <c r="AX229" s="10" t="s">
        <v>87</v>
      </c>
      <c r="AY229" s="239" t="s">
        <v>156</v>
      </c>
    </row>
    <row r="230" s="1" customFormat="1" ht="38.25" customHeight="1">
      <c r="B230" s="46"/>
      <c r="C230" s="219" t="s">
        <v>378</v>
      </c>
      <c r="D230" s="219" t="s">
        <v>157</v>
      </c>
      <c r="E230" s="220" t="s">
        <v>575</v>
      </c>
      <c r="F230" s="221" t="s">
        <v>576</v>
      </c>
      <c r="G230" s="221"/>
      <c r="H230" s="221"/>
      <c r="I230" s="221"/>
      <c r="J230" s="222" t="s">
        <v>363</v>
      </c>
      <c r="K230" s="252">
        <v>0</v>
      </c>
      <c r="L230" s="224">
        <v>0</v>
      </c>
      <c r="M230" s="225"/>
      <c r="N230" s="226">
        <f>ROUND(L230*K230,2)</f>
        <v>0</v>
      </c>
      <c r="O230" s="226"/>
      <c r="P230" s="226"/>
      <c r="Q230" s="226"/>
      <c r="R230" s="48"/>
      <c r="T230" s="227" t="s">
        <v>22</v>
      </c>
      <c r="U230" s="56" t="s">
        <v>46</v>
      </c>
      <c r="V230" s="47"/>
      <c r="W230" s="228">
        <f>V230*K230</f>
        <v>0</v>
      </c>
      <c r="X230" s="228">
        <v>0</v>
      </c>
      <c r="Y230" s="228">
        <f>X230*K230</f>
        <v>0</v>
      </c>
      <c r="Z230" s="228">
        <v>0</v>
      </c>
      <c r="AA230" s="229">
        <f>Z230*K230</f>
        <v>0</v>
      </c>
      <c r="AR230" s="22" t="s">
        <v>227</v>
      </c>
      <c r="AT230" s="22" t="s">
        <v>157</v>
      </c>
      <c r="AU230" s="22" t="s">
        <v>90</v>
      </c>
      <c r="AY230" s="22" t="s">
        <v>156</v>
      </c>
      <c r="BE230" s="142">
        <f>IF(U230="základní",N230,0)</f>
        <v>0</v>
      </c>
      <c r="BF230" s="142">
        <f>IF(U230="snížená",N230,0)</f>
        <v>0</v>
      </c>
      <c r="BG230" s="142">
        <f>IF(U230="zákl. přenesená",N230,0)</f>
        <v>0</v>
      </c>
      <c r="BH230" s="142">
        <f>IF(U230="sníž. přenesená",N230,0)</f>
        <v>0</v>
      </c>
      <c r="BI230" s="142">
        <f>IF(U230="nulová",N230,0)</f>
        <v>0</v>
      </c>
      <c r="BJ230" s="22" t="s">
        <v>87</v>
      </c>
      <c r="BK230" s="142">
        <f>ROUND(L230*K230,2)</f>
        <v>0</v>
      </c>
      <c r="BL230" s="22" t="s">
        <v>227</v>
      </c>
      <c r="BM230" s="22" t="s">
        <v>577</v>
      </c>
    </row>
    <row r="231" s="9" customFormat="1" ht="29.88" customHeight="1">
      <c r="B231" s="206"/>
      <c r="C231" s="207"/>
      <c r="D231" s="216" t="s">
        <v>427</v>
      </c>
      <c r="E231" s="216"/>
      <c r="F231" s="216"/>
      <c r="G231" s="216"/>
      <c r="H231" s="216"/>
      <c r="I231" s="216"/>
      <c r="J231" s="216"/>
      <c r="K231" s="216"/>
      <c r="L231" s="216"/>
      <c r="M231" s="216"/>
      <c r="N231" s="248">
        <f>BK231</f>
        <v>0</v>
      </c>
      <c r="O231" s="249"/>
      <c r="P231" s="249"/>
      <c r="Q231" s="249"/>
      <c r="R231" s="209"/>
      <c r="T231" s="210"/>
      <c r="U231" s="207"/>
      <c r="V231" s="207"/>
      <c r="W231" s="211">
        <f>SUM(W232:W235)</f>
        <v>0</v>
      </c>
      <c r="X231" s="207"/>
      <c r="Y231" s="211">
        <f>SUM(Y232:Y235)</f>
        <v>0.06701399999999999</v>
      </c>
      <c r="Z231" s="207"/>
      <c r="AA231" s="212">
        <f>SUM(AA232:AA235)</f>
        <v>0</v>
      </c>
      <c r="AR231" s="213" t="s">
        <v>90</v>
      </c>
      <c r="AT231" s="214" t="s">
        <v>80</v>
      </c>
      <c r="AU231" s="214" t="s">
        <v>87</v>
      </c>
      <c r="AY231" s="213" t="s">
        <v>156</v>
      </c>
      <c r="BK231" s="215">
        <f>SUM(BK232:BK235)</f>
        <v>0</v>
      </c>
    </row>
    <row r="232" s="1" customFormat="1" ht="38.25" customHeight="1">
      <c r="B232" s="46"/>
      <c r="C232" s="219" t="s">
        <v>382</v>
      </c>
      <c r="D232" s="219" t="s">
        <v>157</v>
      </c>
      <c r="E232" s="220" t="s">
        <v>578</v>
      </c>
      <c r="F232" s="221" t="s">
        <v>579</v>
      </c>
      <c r="G232" s="221"/>
      <c r="H232" s="221"/>
      <c r="I232" s="221"/>
      <c r="J232" s="222" t="s">
        <v>179</v>
      </c>
      <c r="K232" s="223">
        <v>36.5</v>
      </c>
      <c r="L232" s="224">
        <v>0</v>
      </c>
      <c r="M232" s="225"/>
      <c r="N232" s="226">
        <f>ROUND(L232*K232,2)</f>
        <v>0</v>
      </c>
      <c r="O232" s="226"/>
      <c r="P232" s="226"/>
      <c r="Q232" s="226"/>
      <c r="R232" s="48"/>
      <c r="T232" s="227" t="s">
        <v>22</v>
      </c>
      <c r="U232" s="56" t="s">
        <v>46</v>
      </c>
      <c r="V232" s="47"/>
      <c r="W232" s="228">
        <f>V232*K232</f>
        <v>0</v>
      </c>
      <c r="X232" s="228">
        <v>0</v>
      </c>
      <c r="Y232" s="228">
        <f>X232*K232</f>
        <v>0</v>
      </c>
      <c r="Z232" s="228">
        <v>0</v>
      </c>
      <c r="AA232" s="229">
        <f>Z232*K232</f>
        <v>0</v>
      </c>
      <c r="AR232" s="22" t="s">
        <v>227</v>
      </c>
      <c r="AT232" s="22" t="s">
        <v>157</v>
      </c>
      <c r="AU232" s="22" t="s">
        <v>90</v>
      </c>
      <c r="AY232" s="22" t="s">
        <v>156</v>
      </c>
      <c r="BE232" s="142">
        <f>IF(U232="základní",N232,0)</f>
        <v>0</v>
      </c>
      <c r="BF232" s="142">
        <f>IF(U232="snížená",N232,0)</f>
        <v>0</v>
      </c>
      <c r="BG232" s="142">
        <f>IF(U232="zákl. přenesená",N232,0)</f>
        <v>0</v>
      </c>
      <c r="BH232" s="142">
        <f>IF(U232="sníž. přenesená",N232,0)</f>
        <v>0</v>
      </c>
      <c r="BI232" s="142">
        <f>IF(U232="nulová",N232,0)</f>
        <v>0</v>
      </c>
      <c r="BJ232" s="22" t="s">
        <v>87</v>
      </c>
      <c r="BK232" s="142">
        <f>ROUND(L232*K232,2)</f>
        <v>0</v>
      </c>
      <c r="BL232" s="22" t="s">
        <v>227</v>
      </c>
      <c r="BM232" s="22" t="s">
        <v>580</v>
      </c>
    </row>
    <row r="233" s="10" customFormat="1" ht="16.5" customHeight="1">
      <c r="B233" s="230"/>
      <c r="C233" s="231"/>
      <c r="D233" s="231"/>
      <c r="E233" s="232" t="s">
        <v>22</v>
      </c>
      <c r="F233" s="233" t="s">
        <v>555</v>
      </c>
      <c r="G233" s="234"/>
      <c r="H233" s="234"/>
      <c r="I233" s="234"/>
      <c r="J233" s="231"/>
      <c r="K233" s="235">
        <v>36.5</v>
      </c>
      <c r="L233" s="231"/>
      <c r="M233" s="231"/>
      <c r="N233" s="231"/>
      <c r="O233" s="231"/>
      <c r="P233" s="231"/>
      <c r="Q233" s="231"/>
      <c r="R233" s="236"/>
      <c r="T233" s="237"/>
      <c r="U233" s="231"/>
      <c r="V233" s="231"/>
      <c r="W233" s="231"/>
      <c r="X233" s="231"/>
      <c r="Y233" s="231"/>
      <c r="Z233" s="231"/>
      <c r="AA233" s="238"/>
      <c r="AT233" s="239" t="s">
        <v>164</v>
      </c>
      <c r="AU233" s="239" t="s">
        <v>90</v>
      </c>
      <c r="AV233" s="10" t="s">
        <v>90</v>
      </c>
      <c r="AW233" s="10" t="s">
        <v>38</v>
      </c>
      <c r="AX233" s="10" t="s">
        <v>87</v>
      </c>
      <c r="AY233" s="239" t="s">
        <v>156</v>
      </c>
    </row>
    <row r="234" s="1" customFormat="1" ht="25.5" customHeight="1">
      <c r="B234" s="46"/>
      <c r="C234" s="240" t="s">
        <v>386</v>
      </c>
      <c r="D234" s="240" t="s">
        <v>203</v>
      </c>
      <c r="E234" s="241" t="s">
        <v>581</v>
      </c>
      <c r="F234" s="242" t="s">
        <v>582</v>
      </c>
      <c r="G234" s="242"/>
      <c r="H234" s="242"/>
      <c r="I234" s="242"/>
      <c r="J234" s="243" t="s">
        <v>179</v>
      </c>
      <c r="K234" s="244">
        <v>37.229999999999997</v>
      </c>
      <c r="L234" s="245">
        <v>0</v>
      </c>
      <c r="M234" s="246"/>
      <c r="N234" s="247">
        <f>ROUND(L234*K234,2)</f>
        <v>0</v>
      </c>
      <c r="O234" s="226"/>
      <c r="P234" s="226"/>
      <c r="Q234" s="226"/>
      <c r="R234" s="48"/>
      <c r="T234" s="227" t="s">
        <v>22</v>
      </c>
      <c r="U234" s="56" t="s">
        <v>46</v>
      </c>
      <c r="V234" s="47"/>
      <c r="W234" s="228">
        <f>V234*K234</f>
        <v>0</v>
      </c>
      <c r="X234" s="228">
        <v>0.0018</v>
      </c>
      <c r="Y234" s="228">
        <f>X234*K234</f>
        <v>0.06701399999999999</v>
      </c>
      <c r="Z234" s="228">
        <v>0</v>
      </c>
      <c r="AA234" s="229">
        <f>Z234*K234</f>
        <v>0</v>
      </c>
      <c r="AR234" s="22" t="s">
        <v>294</v>
      </c>
      <c r="AT234" s="22" t="s">
        <v>203</v>
      </c>
      <c r="AU234" s="22" t="s">
        <v>90</v>
      </c>
      <c r="AY234" s="22" t="s">
        <v>156</v>
      </c>
      <c r="BE234" s="142">
        <f>IF(U234="základní",N234,0)</f>
        <v>0</v>
      </c>
      <c r="BF234" s="142">
        <f>IF(U234="snížená",N234,0)</f>
        <v>0</v>
      </c>
      <c r="BG234" s="142">
        <f>IF(U234="zákl. přenesená",N234,0)</f>
        <v>0</v>
      </c>
      <c r="BH234" s="142">
        <f>IF(U234="sníž. přenesená",N234,0)</f>
        <v>0</v>
      </c>
      <c r="BI234" s="142">
        <f>IF(U234="nulová",N234,0)</f>
        <v>0</v>
      </c>
      <c r="BJ234" s="22" t="s">
        <v>87</v>
      </c>
      <c r="BK234" s="142">
        <f>ROUND(L234*K234,2)</f>
        <v>0</v>
      </c>
      <c r="BL234" s="22" t="s">
        <v>227</v>
      </c>
      <c r="BM234" s="22" t="s">
        <v>583</v>
      </c>
    </row>
    <row r="235" s="10" customFormat="1" ht="16.5" customHeight="1">
      <c r="B235" s="230"/>
      <c r="C235" s="231"/>
      <c r="D235" s="231"/>
      <c r="E235" s="232" t="s">
        <v>22</v>
      </c>
      <c r="F235" s="233" t="s">
        <v>584</v>
      </c>
      <c r="G235" s="234"/>
      <c r="H235" s="234"/>
      <c r="I235" s="234"/>
      <c r="J235" s="231"/>
      <c r="K235" s="235">
        <v>36.5</v>
      </c>
      <c r="L235" s="231"/>
      <c r="M235" s="231"/>
      <c r="N235" s="231"/>
      <c r="O235" s="231"/>
      <c r="P235" s="231"/>
      <c r="Q235" s="231"/>
      <c r="R235" s="236"/>
      <c r="T235" s="237"/>
      <c r="U235" s="231"/>
      <c r="V235" s="231"/>
      <c r="W235" s="231"/>
      <c r="X235" s="231"/>
      <c r="Y235" s="231"/>
      <c r="Z235" s="231"/>
      <c r="AA235" s="238"/>
      <c r="AT235" s="239" t="s">
        <v>164</v>
      </c>
      <c r="AU235" s="239" t="s">
        <v>90</v>
      </c>
      <c r="AV235" s="10" t="s">
        <v>90</v>
      </c>
      <c r="AW235" s="10" t="s">
        <v>38</v>
      </c>
      <c r="AX235" s="10" t="s">
        <v>87</v>
      </c>
      <c r="AY235" s="239" t="s">
        <v>156</v>
      </c>
    </row>
    <row r="236" s="9" customFormat="1" ht="29.88" customHeight="1">
      <c r="B236" s="206"/>
      <c r="C236" s="207"/>
      <c r="D236" s="216" t="s">
        <v>129</v>
      </c>
      <c r="E236" s="216"/>
      <c r="F236" s="216"/>
      <c r="G236" s="216"/>
      <c r="H236" s="216"/>
      <c r="I236" s="216"/>
      <c r="J236" s="216"/>
      <c r="K236" s="216"/>
      <c r="L236" s="216"/>
      <c r="M236" s="216"/>
      <c r="N236" s="217">
        <f>BK236</f>
        <v>0</v>
      </c>
      <c r="O236" s="218"/>
      <c r="P236" s="218"/>
      <c r="Q236" s="218"/>
      <c r="R236" s="209"/>
      <c r="T236" s="210"/>
      <c r="U236" s="207"/>
      <c r="V236" s="207"/>
      <c r="W236" s="211">
        <f>SUM(W237:W245)</f>
        <v>0</v>
      </c>
      <c r="X236" s="207"/>
      <c r="Y236" s="211">
        <f>SUM(Y237:Y245)</f>
        <v>0.033731999999999998</v>
      </c>
      <c r="Z236" s="207"/>
      <c r="AA236" s="212">
        <f>SUM(AA237:AA245)</f>
        <v>0.088225999999999999</v>
      </c>
      <c r="AR236" s="213" t="s">
        <v>90</v>
      </c>
      <c r="AT236" s="214" t="s">
        <v>80</v>
      </c>
      <c r="AU236" s="214" t="s">
        <v>87</v>
      </c>
      <c r="AY236" s="213" t="s">
        <v>156</v>
      </c>
      <c r="BK236" s="215">
        <f>SUM(BK237:BK245)</f>
        <v>0</v>
      </c>
    </row>
    <row r="237" s="1" customFormat="1" ht="16.5" customHeight="1">
      <c r="B237" s="46"/>
      <c r="C237" s="219" t="s">
        <v>391</v>
      </c>
      <c r="D237" s="219" t="s">
        <v>157</v>
      </c>
      <c r="E237" s="220" t="s">
        <v>321</v>
      </c>
      <c r="F237" s="221" t="s">
        <v>322</v>
      </c>
      <c r="G237" s="221"/>
      <c r="H237" s="221"/>
      <c r="I237" s="221"/>
      <c r="J237" s="222" t="s">
        <v>225</v>
      </c>
      <c r="K237" s="223">
        <v>19.800000000000001</v>
      </c>
      <c r="L237" s="224">
        <v>0</v>
      </c>
      <c r="M237" s="225"/>
      <c r="N237" s="226">
        <f>ROUND(L237*K237,2)</f>
        <v>0</v>
      </c>
      <c r="O237" s="226"/>
      <c r="P237" s="226"/>
      <c r="Q237" s="226"/>
      <c r="R237" s="48"/>
      <c r="T237" s="227" t="s">
        <v>22</v>
      </c>
      <c r="U237" s="56" t="s">
        <v>46</v>
      </c>
      <c r="V237" s="47"/>
      <c r="W237" s="228">
        <f>V237*K237</f>
        <v>0</v>
      </c>
      <c r="X237" s="228">
        <v>0</v>
      </c>
      <c r="Y237" s="228">
        <f>X237*K237</f>
        <v>0</v>
      </c>
      <c r="Z237" s="228">
        <v>0.00167</v>
      </c>
      <c r="AA237" s="229">
        <f>Z237*K237</f>
        <v>0.033066000000000005</v>
      </c>
      <c r="AR237" s="22" t="s">
        <v>227</v>
      </c>
      <c r="AT237" s="22" t="s">
        <v>157</v>
      </c>
      <c r="AU237" s="22" t="s">
        <v>90</v>
      </c>
      <c r="AY237" s="22" t="s">
        <v>156</v>
      </c>
      <c r="BE237" s="142">
        <f>IF(U237="základní",N237,0)</f>
        <v>0</v>
      </c>
      <c r="BF237" s="142">
        <f>IF(U237="snížená",N237,0)</f>
        <v>0</v>
      </c>
      <c r="BG237" s="142">
        <f>IF(U237="zákl. přenesená",N237,0)</f>
        <v>0</v>
      </c>
      <c r="BH237" s="142">
        <f>IF(U237="sníž. přenesená",N237,0)</f>
        <v>0</v>
      </c>
      <c r="BI237" s="142">
        <f>IF(U237="nulová",N237,0)</f>
        <v>0</v>
      </c>
      <c r="BJ237" s="22" t="s">
        <v>87</v>
      </c>
      <c r="BK237" s="142">
        <f>ROUND(L237*K237,2)</f>
        <v>0</v>
      </c>
      <c r="BL237" s="22" t="s">
        <v>227</v>
      </c>
      <c r="BM237" s="22" t="s">
        <v>585</v>
      </c>
    </row>
    <row r="238" s="10" customFormat="1" ht="16.5" customHeight="1">
      <c r="B238" s="230"/>
      <c r="C238" s="231"/>
      <c r="D238" s="231"/>
      <c r="E238" s="232" t="s">
        <v>22</v>
      </c>
      <c r="F238" s="233" t="s">
        <v>586</v>
      </c>
      <c r="G238" s="234"/>
      <c r="H238" s="234"/>
      <c r="I238" s="234"/>
      <c r="J238" s="231"/>
      <c r="K238" s="235">
        <v>19.800000000000001</v>
      </c>
      <c r="L238" s="231"/>
      <c r="M238" s="231"/>
      <c r="N238" s="231"/>
      <c r="O238" s="231"/>
      <c r="P238" s="231"/>
      <c r="Q238" s="231"/>
      <c r="R238" s="236"/>
      <c r="T238" s="237"/>
      <c r="U238" s="231"/>
      <c r="V238" s="231"/>
      <c r="W238" s="231"/>
      <c r="X238" s="231"/>
      <c r="Y238" s="231"/>
      <c r="Z238" s="231"/>
      <c r="AA238" s="238"/>
      <c r="AT238" s="239" t="s">
        <v>164</v>
      </c>
      <c r="AU238" s="239" t="s">
        <v>90</v>
      </c>
      <c r="AV238" s="10" t="s">
        <v>90</v>
      </c>
      <c r="AW238" s="10" t="s">
        <v>38</v>
      </c>
      <c r="AX238" s="10" t="s">
        <v>87</v>
      </c>
      <c r="AY238" s="239" t="s">
        <v>156</v>
      </c>
    </row>
    <row r="239" s="1" customFormat="1" ht="16.5" customHeight="1">
      <c r="B239" s="46"/>
      <c r="C239" s="219" t="s">
        <v>395</v>
      </c>
      <c r="D239" s="219" t="s">
        <v>157</v>
      </c>
      <c r="E239" s="220" t="s">
        <v>331</v>
      </c>
      <c r="F239" s="221" t="s">
        <v>332</v>
      </c>
      <c r="G239" s="221"/>
      <c r="H239" s="221"/>
      <c r="I239" s="221"/>
      <c r="J239" s="222" t="s">
        <v>225</v>
      </c>
      <c r="K239" s="223">
        <v>14</v>
      </c>
      <c r="L239" s="224">
        <v>0</v>
      </c>
      <c r="M239" s="225"/>
      <c r="N239" s="226">
        <f>ROUND(L239*K239,2)</f>
        <v>0</v>
      </c>
      <c r="O239" s="226"/>
      <c r="P239" s="226"/>
      <c r="Q239" s="226"/>
      <c r="R239" s="48"/>
      <c r="T239" s="227" t="s">
        <v>22</v>
      </c>
      <c r="U239" s="56" t="s">
        <v>46</v>
      </c>
      <c r="V239" s="47"/>
      <c r="W239" s="228">
        <f>V239*K239</f>
        <v>0</v>
      </c>
      <c r="X239" s="228">
        <v>0</v>
      </c>
      <c r="Y239" s="228">
        <f>X239*K239</f>
        <v>0</v>
      </c>
      <c r="Z239" s="228">
        <v>0.0039399999999999999</v>
      </c>
      <c r="AA239" s="229">
        <f>Z239*K239</f>
        <v>0.055160000000000001</v>
      </c>
      <c r="AR239" s="22" t="s">
        <v>227</v>
      </c>
      <c r="AT239" s="22" t="s">
        <v>157</v>
      </c>
      <c r="AU239" s="22" t="s">
        <v>90</v>
      </c>
      <c r="AY239" s="22" t="s">
        <v>156</v>
      </c>
      <c r="BE239" s="142">
        <f>IF(U239="základní",N239,0)</f>
        <v>0</v>
      </c>
      <c r="BF239" s="142">
        <f>IF(U239="snížená",N239,0)</f>
        <v>0</v>
      </c>
      <c r="BG239" s="142">
        <f>IF(U239="zákl. přenesená",N239,0)</f>
        <v>0</v>
      </c>
      <c r="BH239" s="142">
        <f>IF(U239="sníž. přenesená",N239,0)</f>
        <v>0</v>
      </c>
      <c r="BI239" s="142">
        <f>IF(U239="nulová",N239,0)</f>
        <v>0</v>
      </c>
      <c r="BJ239" s="22" t="s">
        <v>87</v>
      </c>
      <c r="BK239" s="142">
        <f>ROUND(L239*K239,2)</f>
        <v>0</v>
      </c>
      <c r="BL239" s="22" t="s">
        <v>227</v>
      </c>
      <c r="BM239" s="22" t="s">
        <v>587</v>
      </c>
    </row>
    <row r="240" s="10" customFormat="1" ht="16.5" customHeight="1">
      <c r="B240" s="230"/>
      <c r="C240" s="231"/>
      <c r="D240" s="231"/>
      <c r="E240" s="232" t="s">
        <v>22</v>
      </c>
      <c r="F240" s="233" t="s">
        <v>588</v>
      </c>
      <c r="G240" s="234"/>
      <c r="H240" s="234"/>
      <c r="I240" s="234"/>
      <c r="J240" s="231"/>
      <c r="K240" s="235">
        <v>14</v>
      </c>
      <c r="L240" s="231"/>
      <c r="M240" s="231"/>
      <c r="N240" s="231"/>
      <c r="O240" s="231"/>
      <c r="P240" s="231"/>
      <c r="Q240" s="231"/>
      <c r="R240" s="236"/>
      <c r="T240" s="237"/>
      <c r="U240" s="231"/>
      <c r="V240" s="231"/>
      <c r="W240" s="231"/>
      <c r="X240" s="231"/>
      <c r="Y240" s="231"/>
      <c r="Z240" s="231"/>
      <c r="AA240" s="238"/>
      <c r="AT240" s="239" t="s">
        <v>164</v>
      </c>
      <c r="AU240" s="239" t="s">
        <v>90</v>
      </c>
      <c r="AV240" s="10" t="s">
        <v>90</v>
      </c>
      <c r="AW240" s="10" t="s">
        <v>38</v>
      </c>
      <c r="AX240" s="10" t="s">
        <v>87</v>
      </c>
      <c r="AY240" s="239" t="s">
        <v>156</v>
      </c>
    </row>
    <row r="241" s="1" customFormat="1" ht="25.5" customHeight="1">
      <c r="B241" s="46"/>
      <c r="C241" s="219" t="s">
        <v>399</v>
      </c>
      <c r="D241" s="219" t="s">
        <v>157</v>
      </c>
      <c r="E241" s="220" t="s">
        <v>589</v>
      </c>
      <c r="F241" s="221" t="s">
        <v>590</v>
      </c>
      <c r="G241" s="221"/>
      <c r="H241" s="221"/>
      <c r="I241" s="221"/>
      <c r="J241" s="222" t="s">
        <v>225</v>
      </c>
      <c r="K241" s="223">
        <v>19.800000000000001</v>
      </c>
      <c r="L241" s="224">
        <v>0</v>
      </c>
      <c r="M241" s="225"/>
      <c r="N241" s="226">
        <f>ROUND(L241*K241,2)</f>
        <v>0</v>
      </c>
      <c r="O241" s="226"/>
      <c r="P241" s="226"/>
      <c r="Q241" s="226"/>
      <c r="R241" s="48"/>
      <c r="T241" s="227" t="s">
        <v>22</v>
      </c>
      <c r="U241" s="56" t="s">
        <v>46</v>
      </c>
      <c r="V241" s="47"/>
      <c r="W241" s="228">
        <f>V241*K241</f>
        <v>0</v>
      </c>
      <c r="X241" s="228">
        <v>0.00093999999999999997</v>
      </c>
      <c r="Y241" s="228">
        <f>X241*K241</f>
        <v>0.018612</v>
      </c>
      <c r="Z241" s="228">
        <v>0</v>
      </c>
      <c r="AA241" s="229">
        <f>Z241*K241</f>
        <v>0</v>
      </c>
      <c r="AR241" s="22" t="s">
        <v>227</v>
      </c>
      <c r="AT241" s="22" t="s">
        <v>157</v>
      </c>
      <c r="AU241" s="22" t="s">
        <v>90</v>
      </c>
      <c r="AY241" s="22" t="s">
        <v>156</v>
      </c>
      <c r="BE241" s="142">
        <f>IF(U241="základní",N241,0)</f>
        <v>0</v>
      </c>
      <c r="BF241" s="142">
        <f>IF(U241="snížená",N241,0)</f>
        <v>0</v>
      </c>
      <c r="BG241" s="142">
        <f>IF(U241="zákl. přenesená",N241,0)</f>
        <v>0</v>
      </c>
      <c r="BH241" s="142">
        <f>IF(U241="sníž. přenesená",N241,0)</f>
        <v>0</v>
      </c>
      <c r="BI241" s="142">
        <f>IF(U241="nulová",N241,0)</f>
        <v>0</v>
      </c>
      <c r="BJ241" s="22" t="s">
        <v>87</v>
      </c>
      <c r="BK241" s="142">
        <f>ROUND(L241*K241,2)</f>
        <v>0</v>
      </c>
      <c r="BL241" s="22" t="s">
        <v>227</v>
      </c>
      <c r="BM241" s="22" t="s">
        <v>591</v>
      </c>
    </row>
    <row r="242" s="10" customFormat="1" ht="16.5" customHeight="1">
      <c r="B242" s="230"/>
      <c r="C242" s="231"/>
      <c r="D242" s="231"/>
      <c r="E242" s="232" t="s">
        <v>22</v>
      </c>
      <c r="F242" s="233" t="s">
        <v>586</v>
      </c>
      <c r="G242" s="234"/>
      <c r="H242" s="234"/>
      <c r="I242" s="234"/>
      <c r="J242" s="231"/>
      <c r="K242" s="235">
        <v>19.800000000000001</v>
      </c>
      <c r="L242" s="231"/>
      <c r="M242" s="231"/>
      <c r="N242" s="231"/>
      <c r="O242" s="231"/>
      <c r="P242" s="231"/>
      <c r="Q242" s="231"/>
      <c r="R242" s="236"/>
      <c r="T242" s="237"/>
      <c r="U242" s="231"/>
      <c r="V242" s="231"/>
      <c r="W242" s="231"/>
      <c r="X242" s="231"/>
      <c r="Y242" s="231"/>
      <c r="Z242" s="231"/>
      <c r="AA242" s="238"/>
      <c r="AT242" s="239" t="s">
        <v>164</v>
      </c>
      <c r="AU242" s="239" t="s">
        <v>90</v>
      </c>
      <c r="AV242" s="10" t="s">
        <v>90</v>
      </c>
      <c r="AW242" s="10" t="s">
        <v>38</v>
      </c>
      <c r="AX242" s="10" t="s">
        <v>87</v>
      </c>
      <c r="AY242" s="239" t="s">
        <v>156</v>
      </c>
    </row>
    <row r="243" s="1" customFormat="1" ht="25.5" customHeight="1">
      <c r="B243" s="46"/>
      <c r="C243" s="219" t="s">
        <v>404</v>
      </c>
      <c r="D243" s="219" t="s">
        <v>157</v>
      </c>
      <c r="E243" s="220" t="s">
        <v>353</v>
      </c>
      <c r="F243" s="221" t="s">
        <v>354</v>
      </c>
      <c r="G243" s="221"/>
      <c r="H243" s="221"/>
      <c r="I243" s="221"/>
      <c r="J243" s="222" t="s">
        <v>225</v>
      </c>
      <c r="K243" s="223">
        <v>14</v>
      </c>
      <c r="L243" s="224">
        <v>0</v>
      </c>
      <c r="M243" s="225"/>
      <c r="N243" s="226">
        <f>ROUND(L243*K243,2)</f>
        <v>0</v>
      </c>
      <c r="O243" s="226"/>
      <c r="P243" s="226"/>
      <c r="Q243" s="226"/>
      <c r="R243" s="48"/>
      <c r="T243" s="227" t="s">
        <v>22</v>
      </c>
      <c r="U243" s="56" t="s">
        <v>46</v>
      </c>
      <c r="V243" s="47"/>
      <c r="W243" s="228">
        <f>V243*K243</f>
        <v>0</v>
      </c>
      <c r="X243" s="228">
        <v>0.00108</v>
      </c>
      <c r="Y243" s="228">
        <f>X243*K243</f>
        <v>0.01512</v>
      </c>
      <c r="Z243" s="228">
        <v>0</v>
      </c>
      <c r="AA243" s="229">
        <f>Z243*K243</f>
        <v>0</v>
      </c>
      <c r="AR243" s="22" t="s">
        <v>227</v>
      </c>
      <c r="AT243" s="22" t="s">
        <v>157</v>
      </c>
      <c r="AU243" s="22" t="s">
        <v>90</v>
      </c>
      <c r="AY243" s="22" t="s">
        <v>156</v>
      </c>
      <c r="BE243" s="142">
        <f>IF(U243="základní",N243,0)</f>
        <v>0</v>
      </c>
      <c r="BF243" s="142">
        <f>IF(U243="snížená",N243,0)</f>
        <v>0</v>
      </c>
      <c r="BG243" s="142">
        <f>IF(U243="zákl. přenesená",N243,0)</f>
        <v>0</v>
      </c>
      <c r="BH243" s="142">
        <f>IF(U243="sníž. přenesená",N243,0)</f>
        <v>0</v>
      </c>
      <c r="BI243" s="142">
        <f>IF(U243="nulová",N243,0)</f>
        <v>0</v>
      </c>
      <c r="BJ243" s="22" t="s">
        <v>87</v>
      </c>
      <c r="BK243" s="142">
        <f>ROUND(L243*K243,2)</f>
        <v>0</v>
      </c>
      <c r="BL243" s="22" t="s">
        <v>227</v>
      </c>
      <c r="BM243" s="22" t="s">
        <v>592</v>
      </c>
    </row>
    <row r="244" s="10" customFormat="1" ht="16.5" customHeight="1">
      <c r="B244" s="230"/>
      <c r="C244" s="231"/>
      <c r="D244" s="231"/>
      <c r="E244" s="232" t="s">
        <v>22</v>
      </c>
      <c r="F244" s="233" t="s">
        <v>593</v>
      </c>
      <c r="G244" s="234"/>
      <c r="H244" s="234"/>
      <c r="I244" s="234"/>
      <c r="J244" s="231"/>
      <c r="K244" s="235">
        <v>14</v>
      </c>
      <c r="L244" s="231"/>
      <c r="M244" s="231"/>
      <c r="N244" s="231"/>
      <c r="O244" s="231"/>
      <c r="P244" s="231"/>
      <c r="Q244" s="231"/>
      <c r="R244" s="236"/>
      <c r="T244" s="237"/>
      <c r="U244" s="231"/>
      <c r="V244" s="231"/>
      <c r="W244" s="231"/>
      <c r="X244" s="231"/>
      <c r="Y244" s="231"/>
      <c r="Z244" s="231"/>
      <c r="AA244" s="238"/>
      <c r="AT244" s="239" t="s">
        <v>164</v>
      </c>
      <c r="AU244" s="239" t="s">
        <v>90</v>
      </c>
      <c r="AV244" s="10" t="s">
        <v>90</v>
      </c>
      <c r="AW244" s="10" t="s">
        <v>38</v>
      </c>
      <c r="AX244" s="10" t="s">
        <v>87</v>
      </c>
      <c r="AY244" s="239" t="s">
        <v>156</v>
      </c>
    </row>
    <row r="245" s="1" customFormat="1" ht="25.5" customHeight="1">
      <c r="B245" s="46"/>
      <c r="C245" s="219" t="s">
        <v>408</v>
      </c>
      <c r="D245" s="219" t="s">
        <v>157</v>
      </c>
      <c r="E245" s="220" t="s">
        <v>361</v>
      </c>
      <c r="F245" s="221" t="s">
        <v>362</v>
      </c>
      <c r="G245" s="221"/>
      <c r="H245" s="221"/>
      <c r="I245" s="221"/>
      <c r="J245" s="222" t="s">
        <v>363</v>
      </c>
      <c r="K245" s="252">
        <v>0</v>
      </c>
      <c r="L245" s="224">
        <v>0</v>
      </c>
      <c r="M245" s="225"/>
      <c r="N245" s="226">
        <f>ROUND(L245*K245,2)</f>
        <v>0</v>
      </c>
      <c r="O245" s="226"/>
      <c r="P245" s="226"/>
      <c r="Q245" s="226"/>
      <c r="R245" s="48"/>
      <c r="T245" s="227" t="s">
        <v>22</v>
      </c>
      <c r="U245" s="56" t="s">
        <v>46</v>
      </c>
      <c r="V245" s="47"/>
      <c r="W245" s="228">
        <f>V245*K245</f>
        <v>0</v>
      </c>
      <c r="X245" s="228">
        <v>0</v>
      </c>
      <c r="Y245" s="228">
        <f>X245*K245</f>
        <v>0</v>
      </c>
      <c r="Z245" s="228">
        <v>0</v>
      </c>
      <c r="AA245" s="229">
        <f>Z245*K245</f>
        <v>0</v>
      </c>
      <c r="AR245" s="22" t="s">
        <v>227</v>
      </c>
      <c r="AT245" s="22" t="s">
        <v>157</v>
      </c>
      <c r="AU245" s="22" t="s">
        <v>90</v>
      </c>
      <c r="AY245" s="22" t="s">
        <v>156</v>
      </c>
      <c r="BE245" s="142">
        <f>IF(U245="základní",N245,0)</f>
        <v>0</v>
      </c>
      <c r="BF245" s="142">
        <f>IF(U245="snížená",N245,0)</f>
        <v>0</v>
      </c>
      <c r="BG245" s="142">
        <f>IF(U245="zákl. přenesená",N245,0)</f>
        <v>0</v>
      </c>
      <c r="BH245" s="142">
        <f>IF(U245="sníž. přenesená",N245,0)</f>
        <v>0</v>
      </c>
      <c r="BI245" s="142">
        <f>IF(U245="nulová",N245,0)</f>
        <v>0</v>
      </c>
      <c r="BJ245" s="22" t="s">
        <v>87</v>
      </c>
      <c r="BK245" s="142">
        <f>ROUND(L245*K245,2)</f>
        <v>0</v>
      </c>
      <c r="BL245" s="22" t="s">
        <v>227</v>
      </c>
      <c r="BM245" s="22" t="s">
        <v>594</v>
      </c>
    </row>
    <row r="246" s="9" customFormat="1" ht="29.88" customHeight="1">
      <c r="B246" s="206"/>
      <c r="C246" s="207"/>
      <c r="D246" s="216" t="s">
        <v>132</v>
      </c>
      <c r="E246" s="216"/>
      <c r="F246" s="216"/>
      <c r="G246" s="216"/>
      <c r="H246" s="216"/>
      <c r="I246" s="216"/>
      <c r="J246" s="216"/>
      <c r="K246" s="216"/>
      <c r="L246" s="216"/>
      <c r="M246" s="216"/>
      <c r="N246" s="248">
        <f>BK246</f>
        <v>0</v>
      </c>
      <c r="O246" s="249"/>
      <c r="P246" s="249"/>
      <c r="Q246" s="249"/>
      <c r="R246" s="209"/>
      <c r="T246" s="210"/>
      <c r="U246" s="207"/>
      <c r="V246" s="207"/>
      <c r="W246" s="211">
        <f>SUM(W247:W254)</f>
        <v>0</v>
      </c>
      <c r="X246" s="207"/>
      <c r="Y246" s="211">
        <f>SUM(Y247:Y254)</f>
        <v>0</v>
      </c>
      <c r="Z246" s="207"/>
      <c r="AA246" s="212">
        <f>SUM(AA247:AA254)</f>
        <v>0</v>
      </c>
      <c r="AR246" s="213" t="s">
        <v>90</v>
      </c>
      <c r="AT246" s="214" t="s">
        <v>80</v>
      </c>
      <c r="AU246" s="214" t="s">
        <v>87</v>
      </c>
      <c r="AY246" s="213" t="s">
        <v>156</v>
      </c>
      <c r="BK246" s="215">
        <f>SUM(BK247:BK254)</f>
        <v>0</v>
      </c>
    </row>
    <row r="247" s="1" customFormat="1" ht="25.5" customHeight="1">
      <c r="B247" s="46"/>
      <c r="C247" s="219" t="s">
        <v>410</v>
      </c>
      <c r="D247" s="219" t="s">
        <v>157</v>
      </c>
      <c r="E247" s="220" t="s">
        <v>595</v>
      </c>
      <c r="F247" s="221" t="s">
        <v>596</v>
      </c>
      <c r="G247" s="221"/>
      <c r="H247" s="221"/>
      <c r="I247" s="221"/>
      <c r="J247" s="222" t="s">
        <v>179</v>
      </c>
      <c r="K247" s="223">
        <v>36.5</v>
      </c>
      <c r="L247" s="224">
        <v>0</v>
      </c>
      <c r="M247" s="225"/>
      <c r="N247" s="226">
        <f>ROUND(L247*K247,2)</f>
        <v>0</v>
      </c>
      <c r="O247" s="226"/>
      <c r="P247" s="226"/>
      <c r="Q247" s="226"/>
      <c r="R247" s="48"/>
      <c r="T247" s="227" t="s">
        <v>22</v>
      </c>
      <c r="U247" s="56" t="s">
        <v>46</v>
      </c>
      <c r="V247" s="47"/>
      <c r="W247" s="228">
        <f>V247*K247</f>
        <v>0</v>
      </c>
      <c r="X247" s="228">
        <v>0</v>
      </c>
      <c r="Y247" s="228">
        <f>X247*K247</f>
        <v>0</v>
      </c>
      <c r="Z247" s="228">
        <v>0</v>
      </c>
      <c r="AA247" s="229">
        <f>Z247*K247</f>
        <v>0</v>
      </c>
      <c r="AR247" s="22" t="s">
        <v>227</v>
      </c>
      <c r="AT247" s="22" t="s">
        <v>157</v>
      </c>
      <c r="AU247" s="22" t="s">
        <v>90</v>
      </c>
      <c r="AY247" s="22" t="s">
        <v>156</v>
      </c>
      <c r="BE247" s="142">
        <f>IF(U247="základní",N247,0)</f>
        <v>0</v>
      </c>
      <c r="BF247" s="142">
        <f>IF(U247="snížená",N247,0)</f>
        <v>0</v>
      </c>
      <c r="BG247" s="142">
        <f>IF(U247="zákl. přenesená",N247,0)</f>
        <v>0</v>
      </c>
      <c r="BH247" s="142">
        <f>IF(U247="sníž. přenesená",N247,0)</f>
        <v>0</v>
      </c>
      <c r="BI247" s="142">
        <f>IF(U247="nulová",N247,0)</f>
        <v>0</v>
      </c>
      <c r="BJ247" s="22" t="s">
        <v>87</v>
      </c>
      <c r="BK247" s="142">
        <f>ROUND(L247*K247,2)</f>
        <v>0</v>
      </c>
      <c r="BL247" s="22" t="s">
        <v>227</v>
      </c>
      <c r="BM247" s="22" t="s">
        <v>597</v>
      </c>
    </row>
    <row r="248" s="10" customFormat="1" ht="16.5" customHeight="1">
      <c r="B248" s="230"/>
      <c r="C248" s="231"/>
      <c r="D248" s="231"/>
      <c r="E248" s="232" t="s">
        <v>22</v>
      </c>
      <c r="F248" s="233" t="s">
        <v>555</v>
      </c>
      <c r="G248" s="234"/>
      <c r="H248" s="234"/>
      <c r="I248" s="234"/>
      <c r="J248" s="231"/>
      <c r="K248" s="235">
        <v>36.5</v>
      </c>
      <c r="L248" s="231"/>
      <c r="M248" s="231"/>
      <c r="N248" s="231"/>
      <c r="O248" s="231"/>
      <c r="P248" s="231"/>
      <c r="Q248" s="231"/>
      <c r="R248" s="236"/>
      <c r="T248" s="237"/>
      <c r="U248" s="231"/>
      <c r="V248" s="231"/>
      <c r="W248" s="231"/>
      <c r="X248" s="231"/>
      <c r="Y248" s="231"/>
      <c r="Z248" s="231"/>
      <c r="AA248" s="238"/>
      <c r="AT248" s="239" t="s">
        <v>164</v>
      </c>
      <c r="AU248" s="239" t="s">
        <v>90</v>
      </c>
      <c r="AV248" s="10" t="s">
        <v>90</v>
      </c>
      <c r="AW248" s="10" t="s">
        <v>38</v>
      </c>
      <c r="AX248" s="10" t="s">
        <v>87</v>
      </c>
      <c r="AY248" s="239" t="s">
        <v>156</v>
      </c>
    </row>
    <row r="249" s="1" customFormat="1" ht="25.5" customHeight="1">
      <c r="B249" s="46"/>
      <c r="C249" s="219" t="s">
        <v>414</v>
      </c>
      <c r="D249" s="219" t="s">
        <v>157</v>
      </c>
      <c r="E249" s="220" t="s">
        <v>387</v>
      </c>
      <c r="F249" s="221" t="s">
        <v>388</v>
      </c>
      <c r="G249" s="221"/>
      <c r="H249" s="221"/>
      <c r="I249" s="221"/>
      <c r="J249" s="222" t="s">
        <v>179</v>
      </c>
      <c r="K249" s="223">
        <v>36.5</v>
      </c>
      <c r="L249" s="224">
        <v>0</v>
      </c>
      <c r="M249" s="225"/>
      <c r="N249" s="226">
        <f>ROUND(L249*K249,2)</f>
        <v>0</v>
      </c>
      <c r="O249" s="226"/>
      <c r="P249" s="226"/>
      <c r="Q249" s="226"/>
      <c r="R249" s="48"/>
      <c r="T249" s="227" t="s">
        <v>22</v>
      </c>
      <c r="U249" s="56" t="s">
        <v>46</v>
      </c>
      <c r="V249" s="47"/>
      <c r="W249" s="228">
        <f>V249*K249</f>
        <v>0</v>
      </c>
      <c r="X249" s="228">
        <v>0</v>
      </c>
      <c r="Y249" s="228">
        <f>X249*K249</f>
        <v>0</v>
      </c>
      <c r="Z249" s="228">
        <v>0</v>
      </c>
      <c r="AA249" s="229">
        <f>Z249*K249</f>
        <v>0</v>
      </c>
      <c r="AR249" s="22" t="s">
        <v>227</v>
      </c>
      <c r="AT249" s="22" t="s">
        <v>157</v>
      </c>
      <c r="AU249" s="22" t="s">
        <v>90</v>
      </c>
      <c r="AY249" s="22" t="s">
        <v>156</v>
      </c>
      <c r="BE249" s="142">
        <f>IF(U249="základní",N249,0)</f>
        <v>0</v>
      </c>
      <c r="BF249" s="142">
        <f>IF(U249="snížená",N249,0)</f>
        <v>0</v>
      </c>
      <c r="BG249" s="142">
        <f>IF(U249="zákl. přenesená",N249,0)</f>
        <v>0</v>
      </c>
      <c r="BH249" s="142">
        <f>IF(U249="sníž. přenesená",N249,0)</f>
        <v>0</v>
      </c>
      <c r="BI249" s="142">
        <f>IF(U249="nulová",N249,0)</f>
        <v>0</v>
      </c>
      <c r="BJ249" s="22" t="s">
        <v>87</v>
      </c>
      <c r="BK249" s="142">
        <f>ROUND(L249*K249,2)</f>
        <v>0</v>
      </c>
      <c r="BL249" s="22" t="s">
        <v>227</v>
      </c>
      <c r="BM249" s="22" t="s">
        <v>598</v>
      </c>
    </row>
    <row r="250" s="10" customFormat="1" ht="16.5" customHeight="1">
      <c r="B250" s="230"/>
      <c r="C250" s="231"/>
      <c r="D250" s="231"/>
      <c r="E250" s="232" t="s">
        <v>22</v>
      </c>
      <c r="F250" s="233" t="s">
        <v>555</v>
      </c>
      <c r="G250" s="234"/>
      <c r="H250" s="234"/>
      <c r="I250" s="234"/>
      <c r="J250" s="231"/>
      <c r="K250" s="235">
        <v>36.5</v>
      </c>
      <c r="L250" s="231"/>
      <c r="M250" s="231"/>
      <c r="N250" s="231"/>
      <c r="O250" s="231"/>
      <c r="P250" s="231"/>
      <c r="Q250" s="231"/>
      <c r="R250" s="236"/>
      <c r="T250" s="237"/>
      <c r="U250" s="231"/>
      <c r="V250" s="231"/>
      <c r="W250" s="231"/>
      <c r="X250" s="231"/>
      <c r="Y250" s="231"/>
      <c r="Z250" s="231"/>
      <c r="AA250" s="238"/>
      <c r="AT250" s="239" t="s">
        <v>164</v>
      </c>
      <c r="AU250" s="239" t="s">
        <v>90</v>
      </c>
      <c r="AV250" s="10" t="s">
        <v>90</v>
      </c>
      <c r="AW250" s="10" t="s">
        <v>38</v>
      </c>
      <c r="AX250" s="10" t="s">
        <v>87</v>
      </c>
      <c r="AY250" s="239" t="s">
        <v>156</v>
      </c>
    </row>
    <row r="251" s="1" customFormat="1" ht="16.5" customHeight="1">
      <c r="B251" s="46"/>
      <c r="C251" s="219" t="s">
        <v>418</v>
      </c>
      <c r="D251" s="219" t="s">
        <v>157</v>
      </c>
      <c r="E251" s="220" t="s">
        <v>392</v>
      </c>
      <c r="F251" s="221" t="s">
        <v>393</v>
      </c>
      <c r="G251" s="221"/>
      <c r="H251" s="221"/>
      <c r="I251" s="221"/>
      <c r="J251" s="222" t="s">
        <v>179</v>
      </c>
      <c r="K251" s="223">
        <v>150</v>
      </c>
      <c r="L251" s="224">
        <v>0</v>
      </c>
      <c r="M251" s="225"/>
      <c r="N251" s="226">
        <f>ROUND(L251*K251,2)</f>
        <v>0</v>
      </c>
      <c r="O251" s="226"/>
      <c r="P251" s="226"/>
      <c r="Q251" s="226"/>
      <c r="R251" s="48"/>
      <c r="T251" s="227" t="s">
        <v>22</v>
      </c>
      <c r="U251" s="56" t="s">
        <v>46</v>
      </c>
      <c r="V251" s="47"/>
      <c r="W251" s="228">
        <f>V251*K251</f>
        <v>0</v>
      </c>
      <c r="X251" s="228">
        <v>0</v>
      </c>
      <c r="Y251" s="228">
        <f>X251*K251</f>
        <v>0</v>
      </c>
      <c r="Z251" s="228">
        <v>0</v>
      </c>
      <c r="AA251" s="229">
        <f>Z251*K251</f>
        <v>0</v>
      </c>
      <c r="AR251" s="22" t="s">
        <v>227</v>
      </c>
      <c r="AT251" s="22" t="s">
        <v>157</v>
      </c>
      <c r="AU251" s="22" t="s">
        <v>90</v>
      </c>
      <c r="AY251" s="22" t="s">
        <v>156</v>
      </c>
      <c r="BE251" s="142">
        <f>IF(U251="základní",N251,0)</f>
        <v>0</v>
      </c>
      <c r="BF251" s="142">
        <f>IF(U251="snížená",N251,0)</f>
        <v>0</v>
      </c>
      <c r="BG251" s="142">
        <f>IF(U251="zákl. přenesená",N251,0)</f>
        <v>0</v>
      </c>
      <c r="BH251" s="142">
        <f>IF(U251="sníž. přenesená",N251,0)</f>
        <v>0</v>
      </c>
      <c r="BI251" s="142">
        <f>IF(U251="nulová",N251,0)</f>
        <v>0</v>
      </c>
      <c r="BJ251" s="22" t="s">
        <v>87</v>
      </c>
      <c r="BK251" s="142">
        <f>ROUND(L251*K251,2)</f>
        <v>0</v>
      </c>
      <c r="BL251" s="22" t="s">
        <v>227</v>
      </c>
      <c r="BM251" s="22" t="s">
        <v>599</v>
      </c>
    </row>
    <row r="252" s="10" customFormat="1" ht="16.5" customHeight="1">
      <c r="B252" s="230"/>
      <c r="C252" s="231"/>
      <c r="D252" s="231"/>
      <c r="E252" s="232" t="s">
        <v>22</v>
      </c>
      <c r="F252" s="233" t="s">
        <v>600</v>
      </c>
      <c r="G252" s="234"/>
      <c r="H252" s="234"/>
      <c r="I252" s="234"/>
      <c r="J252" s="231"/>
      <c r="K252" s="235">
        <v>150</v>
      </c>
      <c r="L252" s="231"/>
      <c r="M252" s="231"/>
      <c r="N252" s="231"/>
      <c r="O252" s="231"/>
      <c r="P252" s="231"/>
      <c r="Q252" s="231"/>
      <c r="R252" s="236"/>
      <c r="T252" s="237"/>
      <c r="U252" s="231"/>
      <c r="V252" s="231"/>
      <c r="W252" s="231"/>
      <c r="X252" s="231"/>
      <c r="Y252" s="231"/>
      <c r="Z252" s="231"/>
      <c r="AA252" s="238"/>
      <c r="AT252" s="239" t="s">
        <v>164</v>
      </c>
      <c r="AU252" s="239" t="s">
        <v>90</v>
      </c>
      <c r="AV252" s="10" t="s">
        <v>90</v>
      </c>
      <c r="AW252" s="10" t="s">
        <v>38</v>
      </c>
      <c r="AX252" s="10" t="s">
        <v>87</v>
      </c>
      <c r="AY252" s="239" t="s">
        <v>156</v>
      </c>
    </row>
    <row r="253" s="1" customFormat="1" ht="16.5" customHeight="1">
      <c r="B253" s="46"/>
      <c r="C253" s="219" t="s">
        <v>601</v>
      </c>
      <c r="D253" s="219" t="s">
        <v>157</v>
      </c>
      <c r="E253" s="220" t="s">
        <v>396</v>
      </c>
      <c r="F253" s="221" t="s">
        <v>397</v>
      </c>
      <c r="G253" s="221"/>
      <c r="H253" s="221"/>
      <c r="I253" s="221"/>
      <c r="J253" s="222" t="s">
        <v>179</v>
      </c>
      <c r="K253" s="223">
        <v>150</v>
      </c>
      <c r="L253" s="224">
        <v>0</v>
      </c>
      <c r="M253" s="225"/>
      <c r="N253" s="226">
        <f>ROUND(L253*K253,2)</f>
        <v>0</v>
      </c>
      <c r="O253" s="226"/>
      <c r="P253" s="226"/>
      <c r="Q253" s="226"/>
      <c r="R253" s="48"/>
      <c r="T253" s="227" t="s">
        <v>22</v>
      </c>
      <c r="U253" s="56" t="s">
        <v>46</v>
      </c>
      <c r="V253" s="47"/>
      <c r="W253" s="228">
        <f>V253*K253</f>
        <v>0</v>
      </c>
      <c r="X253" s="228">
        <v>0</v>
      </c>
      <c r="Y253" s="228">
        <f>X253*K253</f>
        <v>0</v>
      </c>
      <c r="Z253" s="228">
        <v>0</v>
      </c>
      <c r="AA253" s="229">
        <f>Z253*K253</f>
        <v>0</v>
      </c>
      <c r="AR253" s="22" t="s">
        <v>227</v>
      </c>
      <c r="AT253" s="22" t="s">
        <v>157</v>
      </c>
      <c r="AU253" s="22" t="s">
        <v>90</v>
      </c>
      <c r="AY253" s="22" t="s">
        <v>156</v>
      </c>
      <c r="BE253" s="142">
        <f>IF(U253="základní",N253,0)</f>
        <v>0</v>
      </c>
      <c r="BF253" s="142">
        <f>IF(U253="snížená",N253,0)</f>
        <v>0</v>
      </c>
      <c r="BG253" s="142">
        <f>IF(U253="zákl. přenesená",N253,0)</f>
        <v>0</v>
      </c>
      <c r="BH253" s="142">
        <f>IF(U253="sníž. přenesená",N253,0)</f>
        <v>0</v>
      </c>
      <c r="BI253" s="142">
        <f>IF(U253="nulová",N253,0)</f>
        <v>0</v>
      </c>
      <c r="BJ253" s="22" t="s">
        <v>87</v>
      </c>
      <c r="BK253" s="142">
        <f>ROUND(L253*K253,2)</f>
        <v>0</v>
      </c>
      <c r="BL253" s="22" t="s">
        <v>227</v>
      </c>
      <c r="BM253" s="22" t="s">
        <v>602</v>
      </c>
    </row>
    <row r="254" s="10" customFormat="1" ht="16.5" customHeight="1">
      <c r="B254" s="230"/>
      <c r="C254" s="231"/>
      <c r="D254" s="231"/>
      <c r="E254" s="232" t="s">
        <v>22</v>
      </c>
      <c r="F254" s="233" t="s">
        <v>603</v>
      </c>
      <c r="G254" s="234"/>
      <c r="H254" s="234"/>
      <c r="I254" s="234"/>
      <c r="J254" s="231"/>
      <c r="K254" s="235">
        <v>150</v>
      </c>
      <c r="L254" s="231"/>
      <c r="M254" s="231"/>
      <c r="N254" s="231"/>
      <c r="O254" s="231"/>
      <c r="P254" s="231"/>
      <c r="Q254" s="231"/>
      <c r="R254" s="236"/>
      <c r="T254" s="237"/>
      <c r="U254" s="231"/>
      <c r="V254" s="231"/>
      <c r="W254" s="231"/>
      <c r="X254" s="231"/>
      <c r="Y254" s="231"/>
      <c r="Z254" s="231"/>
      <c r="AA254" s="238"/>
      <c r="AT254" s="239" t="s">
        <v>164</v>
      </c>
      <c r="AU254" s="239" t="s">
        <v>90</v>
      </c>
      <c r="AV254" s="10" t="s">
        <v>90</v>
      </c>
      <c r="AW254" s="10" t="s">
        <v>38</v>
      </c>
      <c r="AX254" s="10" t="s">
        <v>87</v>
      </c>
      <c r="AY254" s="239" t="s">
        <v>156</v>
      </c>
    </row>
    <row r="255" s="1" customFormat="1" ht="49.92" customHeight="1">
      <c r="B255" s="46"/>
      <c r="C255" s="47"/>
      <c r="D255" s="208" t="s">
        <v>422</v>
      </c>
      <c r="E255" s="47"/>
      <c r="F255" s="47"/>
      <c r="G255" s="47"/>
      <c r="H255" s="47"/>
      <c r="I255" s="47"/>
      <c r="J255" s="47"/>
      <c r="K255" s="47"/>
      <c r="L255" s="47"/>
      <c r="M255" s="47"/>
      <c r="N255" s="270">
        <f>BK255</f>
        <v>0</v>
      </c>
      <c r="O255" s="271"/>
      <c r="P255" s="271"/>
      <c r="Q255" s="271"/>
      <c r="R255" s="48"/>
      <c r="T255" s="190"/>
      <c r="U255" s="47"/>
      <c r="V255" s="47"/>
      <c r="W255" s="47"/>
      <c r="X255" s="47"/>
      <c r="Y255" s="47"/>
      <c r="Z255" s="47"/>
      <c r="AA255" s="100"/>
      <c r="AT255" s="22" t="s">
        <v>80</v>
      </c>
      <c r="AU255" s="22" t="s">
        <v>81</v>
      </c>
      <c r="AY255" s="22" t="s">
        <v>423</v>
      </c>
      <c r="BK255" s="142">
        <f>SUM(BK256:BK260)</f>
        <v>0</v>
      </c>
    </row>
    <row r="256" s="1" customFormat="1" ht="22.32" customHeight="1">
      <c r="B256" s="46"/>
      <c r="C256" s="265" t="s">
        <v>22</v>
      </c>
      <c r="D256" s="265" t="s">
        <v>157</v>
      </c>
      <c r="E256" s="266" t="s">
        <v>22</v>
      </c>
      <c r="F256" s="267" t="s">
        <v>22</v>
      </c>
      <c r="G256" s="267"/>
      <c r="H256" s="267"/>
      <c r="I256" s="267"/>
      <c r="J256" s="268" t="s">
        <v>22</v>
      </c>
      <c r="K256" s="252"/>
      <c r="L256" s="224"/>
      <c r="M256" s="226"/>
      <c r="N256" s="226">
        <f>BK256</f>
        <v>0</v>
      </c>
      <c r="O256" s="226"/>
      <c r="P256" s="226"/>
      <c r="Q256" s="226"/>
      <c r="R256" s="48"/>
      <c r="T256" s="227" t="s">
        <v>22</v>
      </c>
      <c r="U256" s="269" t="s">
        <v>46</v>
      </c>
      <c r="V256" s="47"/>
      <c r="W256" s="47"/>
      <c r="X256" s="47"/>
      <c r="Y256" s="47"/>
      <c r="Z256" s="47"/>
      <c r="AA256" s="100"/>
      <c r="AT256" s="22" t="s">
        <v>423</v>
      </c>
      <c r="AU256" s="22" t="s">
        <v>87</v>
      </c>
      <c r="AY256" s="22" t="s">
        <v>423</v>
      </c>
      <c r="BE256" s="142">
        <f>IF(U256="základní",N256,0)</f>
        <v>0</v>
      </c>
      <c r="BF256" s="142">
        <f>IF(U256="snížená",N256,0)</f>
        <v>0</v>
      </c>
      <c r="BG256" s="142">
        <f>IF(U256="zákl. přenesená",N256,0)</f>
        <v>0</v>
      </c>
      <c r="BH256" s="142">
        <f>IF(U256="sníž. přenesená",N256,0)</f>
        <v>0</v>
      </c>
      <c r="BI256" s="142">
        <f>IF(U256="nulová",N256,0)</f>
        <v>0</v>
      </c>
      <c r="BJ256" s="22" t="s">
        <v>87</v>
      </c>
      <c r="BK256" s="142">
        <f>L256*K256</f>
        <v>0</v>
      </c>
    </row>
    <row r="257" s="1" customFormat="1" ht="22.32" customHeight="1">
      <c r="B257" s="46"/>
      <c r="C257" s="265" t="s">
        <v>22</v>
      </c>
      <c r="D257" s="265" t="s">
        <v>157</v>
      </c>
      <c r="E257" s="266" t="s">
        <v>22</v>
      </c>
      <c r="F257" s="267" t="s">
        <v>22</v>
      </c>
      <c r="G257" s="267"/>
      <c r="H257" s="267"/>
      <c r="I257" s="267"/>
      <c r="J257" s="268" t="s">
        <v>22</v>
      </c>
      <c r="K257" s="252"/>
      <c r="L257" s="224"/>
      <c r="M257" s="226"/>
      <c r="N257" s="226">
        <f>BK257</f>
        <v>0</v>
      </c>
      <c r="O257" s="226"/>
      <c r="P257" s="226"/>
      <c r="Q257" s="226"/>
      <c r="R257" s="48"/>
      <c r="T257" s="227" t="s">
        <v>22</v>
      </c>
      <c r="U257" s="269" t="s">
        <v>46</v>
      </c>
      <c r="V257" s="47"/>
      <c r="W257" s="47"/>
      <c r="X257" s="47"/>
      <c r="Y257" s="47"/>
      <c r="Z257" s="47"/>
      <c r="AA257" s="100"/>
      <c r="AT257" s="22" t="s">
        <v>423</v>
      </c>
      <c r="AU257" s="22" t="s">
        <v>87</v>
      </c>
      <c r="AY257" s="22" t="s">
        <v>423</v>
      </c>
      <c r="BE257" s="142">
        <f>IF(U257="základní",N257,0)</f>
        <v>0</v>
      </c>
      <c r="BF257" s="142">
        <f>IF(U257="snížená",N257,0)</f>
        <v>0</v>
      </c>
      <c r="BG257" s="142">
        <f>IF(U257="zákl. přenesená",N257,0)</f>
        <v>0</v>
      </c>
      <c r="BH257" s="142">
        <f>IF(U257="sníž. přenesená",N257,0)</f>
        <v>0</v>
      </c>
      <c r="BI257" s="142">
        <f>IF(U257="nulová",N257,0)</f>
        <v>0</v>
      </c>
      <c r="BJ257" s="22" t="s">
        <v>87</v>
      </c>
      <c r="BK257" s="142">
        <f>L257*K257</f>
        <v>0</v>
      </c>
    </row>
    <row r="258" s="1" customFormat="1" ht="22.32" customHeight="1">
      <c r="B258" s="46"/>
      <c r="C258" s="265" t="s">
        <v>22</v>
      </c>
      <c r="D258" s="265" t="s">
        <v>157</v>
      </c>
      <c r="E258" s="266" t="s">
        <v>22</v>
      </c>
      <c r="F258" s="267" t="s">
        <v>22</v>
      </c>
      <c r="G258" s="267"/>
      <c r="H258" s="267"/>
      <c r="I258" s="267"/>
      <c r="J258" s="268" t="s">
        <v>22</v>
      </c>
      <c r="K258" s="252"/>
      <c r="L258" s="224"/>
      <c r="M258" s="226"/>
      <c r="N258" s="226">
        <f>BK258</f>
        <v>0</v>
      </c>
      <c r="O258" s="226"/>
      <c r="P258" s="226"/>
      <c r="Q258" s="226"/>
      <c r="R258" s="48"/>
      <c r="T258" s="227" t="s">
        <v>22</v>
      </c>
      <c r="U258" s="269" t="s">
        <v>46</v>
      </c>
      <c r="V258" s="47"/>
      <c r="W258" s="47"/>
      <c r="X258" s="47"/>
      <c r="Y258" s="47"/>
      <c r="Z258" s="47"/>
      <c r="AA258" s="100"/>
      <c r="AT258" s="22" t="s">
        <v>423</v>
      </c>
      <c r="AU258" s="22" t="s">
        <v>87</v>
      </c>
      <c r="AY258" s="22" t="s">
        <v>423</v>
      </c>
      <c r="BE258" s="142">
        <f>IF(U258="základní",N258,0)</f>
        <v>0</v>
      </c>
      <c r="BF258" s="142">
        <f>IF(U258="snížená",N258,0)</f>
        <v>0</v>
      </c>
      <c r="BG258" s="142">
        <f>IF(U258="zákl. přenesená",N258,0)</f>
        <v>0</v>
      </c>
      <c r="BH258" s="142">
        <f>IF(U258="sníž. přenesená",N258,0)</f>
        <v>0</v>
      </c>
      <c r="BI258" s="142">
        <f>IF(U258="nulová",N258,0)</f>
        <v>0</v>
      </c>
      <c r="BJ258" s="22" t="s">
        <v>87</v>
      </c>
      <c r="BK258" s="142">
        <f>L258*K258</f>
        <v>0</v>
      </c>
    </row>
    <row r="259" s="1" customFormat="1" ht="22.32" customHeight="1">
      <c r="B259" s="46"/>
      <c r="C259" s="265" t="s">
        <v>22</v>
      </c>
      <c r="D259" s="265" t="s">
        <v>157</v>
      </c>
      <c r="E259" s="266" t="s">
        <v>22</v>
      </c>
      <c r="F259" s="267" t="s">
        <v>22</v>
      </c>
      <c r="G259" s="267"/>
      <c r="H259" s="267"/>
      <c r="I259" s="267"/>
      <c r="J259" s="268" t="s">
        <v>22</v>
      </c>
      <c r="K259" s="252"/>
      <c r="L259" s="224"/>
      <c r="M259" s="226"/>
      <c r="N259" s="226">
        <f>BK259</f>
        <v>0</v>
      </c>
      <c r="O259" s="226"/>
      <c r="P259" s="226"/>
      <c r="Q259" s="226"/>
      <c r="R259" s="48"/>
      <c r="T259" s="227" t="s">
        <v>22</v>
      </c>
      <c r="U259" s="269" t="s">
        <v>46</v>
      </c>
      <c r="V259" s="47"/>
      <c r="W259" s="47"/>
      <c r="X259" s="47"/>
      <c r="Y259" s="47"/>
      <c r="Z259" s="47"/>
      <c r="AA259" s="100"/>
      <c r="AT259" s="22" t="s">
        <v>423</v>
      </c>
      <c r="AU259" s="22" t="s">
        <v>87</v>
      </c>
      <c r="AY259" s="22" t="s">
        <v>423</v>
      </c>
      <c r="BE259" s="142">
        <f>IF(U259="základní",N259,0)</f>
        <v>0</v>
      </c>
      <c r="BF259" s="142">
        <f>IF(U259="snížená",N259,0)</f>
        <v>0</v>
      </c>
      <c r="BG259" s="142">
        <f>IF(U259="zákl. přenesená",N259,0)</f>
        <v>0</v>
      </c>
      <c r="BH259" s="142">
        <f>IF(U259="sníž. přenesená",N259,0)</f>
        <v>0</v>
      </c>
      <c r="BI259" s="142">
        <f>IF(U259="nulová",N259,0)</f>
        <v>0</v>
      </c>
      <c r="BJ259" s="22" t="s">
        <v>87</v>
      </c>
      <c r="BK259" s="142">
        <f>L259*K259</f>
        <v>0</v>
      </c>
    </row>
    <row r="260" s="1" customFormat="1" ht="22.32" customHeight="1">
      <c r="B260" s="46"/>
      <c r="C260" s="265" t="s">
        <v>22</v>
      </c>
      <c r="D260" s="265" t="s">
        <v>157</v>
      </c>
      <c r="E260" s="266" t="s">
        <v>22</v>
      </c>
      <c r="F260" s="267" t="s">
        <v>22</v>
      </c>
      <c r="G260" s="267"/>
      <c r="H260" s="267"/>
      <c r="I260" s="267"/>
      <c r="J260" s="268" t="s">
        <v>22</v>
      </c>
      <c r="K260" s="252"/>
      <c r="L260" s="224"/>
      <c r="M260" s="226"/>
      <c r="N260" s="226">
        <f>BK260</f>
        <v>0</v>
      </c>
      <c r="O260" s="226"/>
      <c r="P260" s="226"/>
      <c r="Q260" s="226"/>
      <c r="R260" s="48"/>
      <c r="T260" s="227" t="s">
        <v>22</v>
      </c>
      <c r="U260" s="269" t="s">
        <v>46</v>
      </c>
      <c r="V260" s="72"/>
      <c r="W260" s="72"/>
      <c r="X260" s="72"/>
      <c r="Y260" s="72"/>
      <c r="Z260" s="72"/>
      <c r="AA260" s="74"/>
      <c r="AT260" s="22" t="s">
        <v>423</v>
      </c>
      <c r="AU260" s="22" t="s">
        <v>87</v>
      </c>
      <c r="AY260" s="22" t="s">
        <v>423</v>
      </c>
      <c r="BE260" s="142">
        <f>IF(U260="základní",N260,0)</f>
        <v>0</v>
      </c>
      <c r="BF260" s="142">
        <f>IF(U260="snížená",N260,0)</f>
        <v>0</v>
      </c>
      <c r="BG260" s="142">
        <f>IF(U260="zákl. přenesená",N260,0)</f>
        <v>0</v>
      </c>
      <c r="BH260" s="142">
        <f>IF(U260="sníž. přenesená",N260,0)</f>
        <v>0</v>
      </c>
      <c r="BI260" s="142">
        <f>IF(U260="nulová",N260,0)</f>
        <v>0</v>
      </c>
      <c r="BJ260" s="22" t="s">
        <v>87</v>
      </c>
      <c r="BK260" s="142">
        <f>L260*K260</f>
        <v>0</v>
      </c>
    </row>
    <row r="261" s="1" customFormat="1" ht="6.96" customHeight="1">
      <c r="B261" s="75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7"/>
    </row>
  </sheetData>
  <sheetProtection sheet="1" formatColumns="0" formatRows="0" objects="1" scenarios="1" spinCount="10" saltValue="HA9dW8KuL9xEZZ+A2U/FmMZ25m1b7qE8GDq6NWQlh4Y2mAbpabCYyxelPS6DWww0ahpQ5Q4J/Vz7F9i4L4pHRw==" hashValue="BpYBYXsO7z10AfwU78pZENYnikCrwZl70/MuPs3VpONu6mDnKdwZJRSLTXKlDRGyzNocywcalVPuO4hegFTjrQ==" algorithmName="SHA-512" password="CC35"/>
  <mergeCells count="342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D109:H109"/>
    <mergeCell ref="N109:Q109"/>
    <mergeCell ref="N110:Q110"/>
    <mergeCell ref="L112:Q112"/>
    <mergeCell ref="C118:Q118"/>
    <mergeCell ref="F120:P120"/>
    <mergeCell ref="F121:P121"/>
    <mergeCell ref="M123:P123"/>
    <mergeCell ref="M125:Q125"/>
    <mergeCell ref="M126:Q126"/>
    <mergeCell ref="F128:I128"/>
    <mergeCell ref="L128:M128"/>
    <mergeCell ref="N128:Q128"/>
    <mergeCell ref="F132:I132"/>
    <mergeCell ref="L132:M132"/>
    <mergeCell ref="N132:Q132"/>
    <mergeCell ref="F133:I133"/>
    <mergeCell ref="F134:I134"/>
    <mergeCell ref="L134:M134"/>
    <mergeCell ref="N134:Q134"/>
    <mergeCell ref="F135:I135"/>
    <mergeCell ref="F136:I136"/>
    <mergeCell ref="L136:M136"/>
    <mergeCell ref="N136:Q136"/>
    <mergeCell ref="F137:I137"/>
    <mergeCell ref="L137:M137"/>
    <mergeCell ref="N137:Q137"/>
    <mergeCell ref="F138:I138"/>
    <mergeCell ref="F139:I139"/>
    <mergeCell ref="L139:M139"/>
    <mergeCell ref="N139:Q139"/>
    <mergeCell ref="F140:I140"/>
    <mergeCell ref="L140:M140"/>
    <mergeCell ref="N140:Q140"/>
    <mergeCell ref="F141:I141"/>
    <mergeCell ref="F142:I142"/>
    <mergeCell ref="L142:M142"/>
    <mergeCell ref="N142:Q142"/>
    <mergeCell ref="F143:I143"/>
    <mergeCell ref="F145:I145"/>
    <mergeCell ref="L145:M145"/>
    <mergeCell ref="N145:Q145"/>
    <mergeCell ref="F146:I146"/>
    <mergeCell ref="F147:I147"/>
    <mergeCell ref="L147:M147"/>
    <mergeCell ref="N147:Q147"/>
    <mergeCell ref="F148:I148"/>
    <mergeCell ref="F149:I149"/>
    <mergeCell ref="L149:M149"/>
    <mergeCell ref="N149:Q149"/>
    <mergeCell ref="F150:I150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F156:I156"/>
    <mergeCell ref="L156:M156"/>
    <mergeCell ref="N156:Q156"/>
    <mergeCell ref="F157:I157"/>
    <mergeCell ref="F158:I158"/>
    <mergeCell ref="L158:M158"/>
    <mergeCell ref="N158:Q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F165:I165"/>
    <mergeCell ref="L165:M165"/>
    <mergeCell ref="N165:Q165"/>
    <mergeCell ref="F166:I166"/>
    <mergeCell ref="F167:I167"/>
    <mergeCell ref="L167:M167"/>
    <mergeCell ref="N167:Q167"/>
    <mergeCell ref="F168:I168"/>
    <mergeCell ref="F169:I169"/>
    <mergeCell ref="L169:M169"/>
    <mergeCell ref="N169:Q169"/>
    <mergeCell ref="F170:I170"/>
    <mergeCell ref="F171:I171"/>
    <mergeCell ref="F172:I172"/>
    <mergeCell ref="F173:I173"/>
    <mergeCell ref="L173:M173"/>
    <mergeCell ref="N173:Q173"/>
    <mergeCell ref="F174:I174"/>
    <mergeCell ref="F175:I175"/>
    <mergeCell ref="L175:M175"/>
    <mergeCell ref="N175:Q175"/>
    <mergeCell ref="F176:I176"/>
    <mergeCell ref="F177:I177"/>
    <mergeCell ref="L177:M177"/>
    <mergeCell ref="N177:Q177"/>
    <mergeCell ref="F178:I178"/>
    <mergeCell ref="F179:I179"/>
    <mergeCell ref="L179:M179"/>
    <mergeCell ref="N179:Q179"/>
    <mergeCell ref="F180:I180"/>
    <mergeCell ref="F181:I181"/>
    <mergeCell ref="L181:M181"/>
    <mergeCell ref="N181:Q181"/>
    <mergeCell ref="F182:I182"/>
    <mergeCell ref="F183:I183"/>
    <mergeCell ref="L183:M183"/>
    <mergeCell ref="N183:Q183"/>
    <mergeCell ref="F184:I184"/>
    <mergeCell ref="L184:M184"/>
    <mergeCell ref="N184:Q184"/>
    <mergeCell ref="F185:I185"/>
    <mergeCell ref="F186:I186"/>
    <mergeCell ref="L186:M186"/>
    <mergeCell ref="N186:Q186"/>
    <mergeCell ref="F187:I187"/>
    <mergeCell ref="F188:I188"/>
    <mergeCell ref="L188:M188"/>
    <mergeCell ref="N188:Q188"/>
    <mergeCell ref="F189:I189"/>
    <mergeCell ref="L189:M189"/>
    <mergeCell ref="N189:Q189"/>
    <mergeCell ref="F190:I190"/>
    <mergeCell ref="F192:I192"/>
    <mergeCell ref="L192:M192"/>
    <mergeCell ref="N192:Q192"/>
    <mergeCell ref="F194:I194"/>
    <mergeCell ref="L194:M194"/>
    <mergeCell ref="N194:Q194"/>
    <mergeCell ref="F195:I195"/>
    <mergeCell ref="F196:I196"/>
    <mergeCell ref="L196:M196"/>
    <mergeCell ref="N196:Q196"/>
    <mergeCell ref="F197:I197"/>
    <mergeCell ref="F198:I198"/>
    <mergeCell ref="L198:M198"/>
    <mergeCell ref="N198:Q198"/>
    <mergeCell ref="F199:I199"/>
    <mergeCell ref="F200:I200"/>
    <mergeCell ref="L200:M200"/>
    <mergeCell ref="N200:Q200"/>
    <mergeCell ref="F201:I201"/>
    <mergeCell ref="F202:I202"/>
    <mergeCell ref="L202:M202"/>
    <mergeCell ref="N202:Q202"/>
    <mergeCell ref="F203:I203"/>
    <mergeCell ref="F204:I204"/>
    <mergeCell ref="L204:M204"/>
    <mergeCell ref="N204:Q204"/>
    <mergeCell ref="F205:I205"/>
    <mergeCell ref="F206:I206"/>
    <mergeCell ref="L206:M206"/>
    <mergeCell ref="N206:Q206"/>
    <mergeCell ref="F207:I207"/>
    <mergeCell ref="F208:I208"/>
    <mergeCell ref="L208:M208"/>
    <mergeCell ref="N208:Q208"/>
    <mergeCell ref="F209:I209"/>
    <mergeCell ref="F210:I210"/>
    <mergeCell ref="L210:M210"/>
    <mergeCell ref="N210:Q210"/>
    <mergeCell ref="F211:I211"/>
    <mergeCell ref="F212:I212"/>
    <mergeCell ref="L212:M212"/>
    <mergeCell ref="N212:Q212"/>
    <mergeCell ref="F213:I213"/>
    <mergeCell ref="F215:I215"/>
    <mergeCell ref="L215:M215"/>
    <mergeCell ref="N215:Q215"/>
    <mergeCell ref="F216:I216"/>
    <mergeCell ref="L216:M216"/>
    <mergeCell ref="N216:Q216"/>
    <mergeCell ref="F217:I217"/>
    <mergeCell ref="F218:I218"/>
    <mergeCell ref="L218:M218"/>
    <mergeCell ref="N218:Q218"/>
    <mergeCell ref="F220:I220"/>
    <mergeCell ref="L220:M220"/>
    <mergeCell ref="N220:Q220"/>
    <mergeCell ref="F223:I223"/>
    <mergeCell ref="L223:M223"/>
    <mergeCell ref="N223:Q223"/>
    <mergeCell ref="F224:I224"/>
    <mergeCell ref="F225:I225"/>
    <mergeCell ref="L225:M225"/>
    <mergeCell ref="N225:Q225"/>
    <mergeCell ref="F226:I226"/>
    <mergeCell ref="L226:M226"/>
    <mergeCell ref="N226:Q226"/>
    <mergeCell ref="F227:I227"/>
    <mergeCell ref="F228:I228"/>
    <mergeCell ref="L228:M228"/>
    <mergeCell ref="N228:Q228"/>
    <mergeCell ref="F229:I229"/>
    <mergeCell ref="F230:I230"/>
    <mergeCell ref="L230:M230"/>
    <mergeCell ref="N230:Q230"/>
    <mergeCell ref="F232:I232"/>
    <mergeCell ref="L232:M232"/>
    <mergeCell ref="N232:Q232"/>
    <mergeCell ref="F233:I233"/>
    <mergeCell ref="F234:I234"/>
    <mergeCell ref="L234:M234"/>
    <mergeCell ref="N234:Q234"/>
    <mergeCell ref="F235:I235"/>
    <mergeCell ref="F237:I237"/>
    <mergeCell ref="L237:M237"/>
    <mergeCell ref="N237:Q237"/>
    <mergeCell ref="F238:I238"/>
    <mergeCell ref="F239:I239"/>
    <mergeCell ref="L239:M239"/>
    <mergeCell ref="N239:Q239"/>
    <mergeCell ref="F240:I240"/>
    <mergeCell ref="F241:I241"/>
    <mergeCell ref="L241:M241"/>
    <mergeCell ref="N241:Q241"/>
    <mergeCell ref="F242:I242"/>
    <mergeCell ref="F243:I243"/>
    <mergeCell ref="L243:M243"/>
    <mergeCell ref="N243:Q243"/>
    <mergeCell ref="F244:I244"/>
    <mergeCell ref="F245:I245"/>
    <mergeCell ref="L245:M245"/>
    <mergeCell ref="N245:Q245"/>
    <mergeCell ref="F247:I247"/>
    <mergeCell ref="L247:M247"/>
    <mergeCell ref="N247:Q247"/>
    <mergeCell ref="F248:I248"/>
    <mergeCell ref="F249:I249"/>
    <mergeCell ref="L249:M249"/>
    <mergeCell ref="N249:Q249"/>
    <mergeCell ref="F250:I250"/>
    <mergeCell ref="F251:I251"/>
    <mergeCell ref="L251:M251"/>
    <mergeCell ref="N251:Q251"/>
    <mergeCell ref="F252:I252"/>
    <mergeCell ref="F253:I253"/>
    <mergeCell ref="L253:M253"/>
    <mergeCell ref="N253:Q253"/>
    <mergeCell ref="F254:I254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N129:Q129"/>
    <mergeCell ref="N130:Q130"/>
    <mergeCell ref="N131:Q131"/>
    <mergeCell ref="N144:Q144"/>
    <mergeCell ref="N155:Q155"/>
    <mergeCell ref="N191:Q191"/>
    <mergeCell ref="N193:Q193"/>
    <mergeCell ref="N214:Q214"/>
    <mergeCell ref="N219:Q219"/>
    <mergeCell ref="N221:Q221"/>
    <mergeCell ref="N222:Q222"/>
    <mergeCell ref="N231:Q231"/>
    <mergeCell ref="N236:Q236"/>
    <mergeCell ref="N246:Q246"/>
    <mergeCell ref="N255:Q255"/>
    <mergeCell ref="H1:K1"/>
    <mergeCell ref="S2:AC2"/>
  </mergeCells>
  <dataValidations count="2">
    <dataValidation type="list" allowBlank="1" showInputMessage="1" showErrorMessage="1" error="Povoleny jsou hodnoty K, M." sqref="D256:D261">
      <formula1>"K, M"</formula1>
    </dataValidation>
    <dataValidation type="list" allowBlank="1" showInputMessage="1" showErrorMessage="1" error="Povoleny jsou hodnoty základní, snížená, zákl. přenesená, sníž. přenesená, nulová." sqref="U256:U261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8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3"/>
      <c r="B1" s="13"/>
      <c r="C1" s="13"/>
      <c r="D1" s="14" t="s">
        <v>1</v>
      </c>
      <c r="E1" s="13"/>
      <c r="F1" s="15" t="s">
        <v>105</v>
      </c>
      <c r="G1" s="15"/>
      <c r="H1" s="154" t="s">
        <v>106</v>
      </c>
      <c r="I1" s="154"/>
      <c r="J1" s="154"/>
      <c r="K1" s="154"/>
      <c r="L1" s="15" t="s">
        <v>107</v>
      </c>
      <c r="M1" s="13"/>
      <c r="N1" s="13"/>
      <c r="O1" s="14" t="s">
        <v>108</v>
      </c>
      <c r="P1" s="13"/>
      <c r="Q1" s="13"/>
      <c r="R1" s="13"/>
      <c r="S1" s="15" t="s">
        <v>109</v>
      </c>
      <c r="T1" s="15"/>
      <c r="U1" s="153"/>
      <c r="V1" s="15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ht="36.96" customHeight="1">
      <c r="C2" s="19" t="s">
        <v>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S2" s="21" t="s">
        <v>8</v>
      </c>
      <c r="AT2" s="22" t="s">
        <v>95</v>
      </c>
    </row>
    <row r="3" ht="6.96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90</v>
      </c>
    </row>
    <row r="4" ht="36.96" customHeight="1">
      <c r="B4" s="26"/>
      <c r="C4" s="27" t="s">
        <v>110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  <c r="T4" s="20" t="s">
        <v>13</v>
      </c>
      <c r="AT4" s="22" t="s">
        <v>6</v>
      </c>
    </row>
    <row r="5" ht="6.96" customHeight="1">
      <c r="B5" s="26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29"/>
    </row>
    <row r="6" ht="25.44" customHeight="1">
      <c r="B6" s="26"/>
      <c r="C6" s="31"/>
      <c r="D6" s="38" t="s">
        <v>19</v>
      </c>
      <c r="E6" s="31"/>
      <c r="F6" s="155" t="str">
        <f>'Rekapitulace stavby'!K6</f>
        <v xml:space="preserve">Renovace fasády ZŠ  v Bílem Kostele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1"/>
      <c r="R6" s="29"/>
    </row>
    <row r="7" s="1" customFormat="1" ht="32.88" customHeight="1">
      <c r="B7" s="46"/>
      <c r="C7" s="47"/>
      <c r="D7" s="35" t="s">
        <v>111</v>
      </c>
      <c r="E7" s="47"/>
      <c r="F7" s="36" t="s">
        <v>604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</row>
    <row r="8" s="1" customFormat="1" ht="14.4" customHeight="1">
      <c r="B8" s="46"/>
      <c r="C8" s="47"/>
      <c r="D8" s="38" t="s">
        <v>21</v>
      </c>
      <c r="E8" s="47"/>
      <c r="F8" s="33" t="s">
        <v>22</v>
      </c>
      <c r="G8" s="47"/>
      <c r="H8" s="47"/>
      <c r="I8" s="47"/>
      <c r="J8" s="47"/>
      <c r="K8" s="47"/>
      <c r="L8" s="47"/>
      <c r="M8" s="38" t="s">
        <v>23</v>
      </c>
      <c r="N8" s="47"/>
      <c r="O8" s="33" t="s">
        <v>22</v>
      </c>
      <c r="P8" s="47"/>
      <c r="Q8" s="47"/>
      <c r="R8" s="48"/>
    </row>
    <row r="9" s="1" customFormat="1" ht="14.4" customHeight="1">
      <c r="B9" s="46"/>
      <c r="C9" s="47"/>
      <c r="D9" s="38" t="s">
        <v>24</v>
      </c>
      <c r="E9" s="47"/>
      <c r="F9" s="33" t="s">
        <v>25</v>
      </c>
      <c r="G9" s="47"/>
      <c r="H9" s="47"/>
      <c r="I9" s="47"/>
      <c r="J9" s="47"/>
      <c r="K9" s="47"/>
      <c r="L9" s="47"/>
      <c r="M9" s="38" t="s">
        <v>26</v>
      </c>
      <c r="N9" s="47"/>
      <c r="O9" s="156" t="str">
        <f>'Rekapitulace stavby'!AN8</f>
        <v>26. 3. 2018</v>
      </c>
      <c r="P9" s="90"/>
      <c r="Q9" s="47"/>
      <c r="R9" s="48"/>
    </row>
    <row r="10" s="1" customFormat="1" ht="10.8" customHeight="1"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</row>
    <row r="11" s="1" customFormat="1" ht="14.4" customHeight="1">
      <c r="B11" s="46"/>
      <c r="C11" s="47"/>
      <c r="D11" s="38" t="s">
        <v>28</v>
      </c>
      <c r="E11" s="47"/>
      <c r="F11" s="47"/>
      <c r="G11" s="47"/>
      <c r="H11" s="47"/>
      <c r="I11" s="47"/>
      <c r="J11" s="47"/>
      <c r="K11" s="47"/>
      <c r="L11" s="47"/>
      <c r="M11" s="38" t="s">
        <v>29</v>
      </c>
      <c r="N11" s="47"/>
      <c r="O11" s="33" t="str">
        <f>IF('Rekapitulace stavby'!AN10="","",'Rekapitulace stavby'!AN10)</f>
        <v>00672106</v>
      </c>
      <c r="P11" s="33"/>
      <c r="Q11" s="47"/>
      <c r="R11" s="48"/>
    </row>
    <row r="12" s="1" customFormat="1" ht="18" customHeight="1">
      <c r="B12" s="46"/>
      <c r="C12" s="47"/>
      <c r="D12" s="47"/>
      <c r="E12" s="33" t="str">
        <f>IF('Rekapitulace stavby'!E11="","",'Rekapitulace stavby'!E11)</f>
        <v>Obec Bílý Kostel nad Nisou</v>
      </c>
      <c r="F12" s="47"/>
      <c r="G12" s="47"/>
      <c r="H12" s="47"/>
      <c r="I12" s="47"/>
      <c r="J12" s="47"/>
      <c r="K12" s="47"/>
      <c r="L12" s="47"/>
      <c r="M12" s="38" t="s">
        <v>32</v>
      </c>
      <c r="N12" s="47"/>
      <c r="O12" s="33" t="str">
        <f>IF('Rekapitulace stavby'!AN11="","",'Rekapitulace stavby'!AN11)</f>
        <v>CZ00672106</v>
      </c>
      <c r="P12" s="33"/>
      <c r="Q12" s="47"/>
      <c r="R12" s="48"/>
    </row>
    <row r="13" s="1" customFormat="1" ht="6.96" customHeight="1"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</row>
    <row r="14" s="1" customFormat="1" ht="14.4" customHeight="1">
      <c r="B14" s="46"/>
      <c r="C14" s="47"/>
      <c r="D14" s="38" t="s">
        <v>34</v>
      </c>
      <c r="E14" s="47"/>
      <c r="F14" s="47"/>
      <c r="G14" s="47"/>
      <c r="H14" s="47"/>
      <c r="I14" s="47"/>
      <c r="J14" s="47"/>
      <c r="K14" s="47"/>
      <c r="L14" s="47"/>
      <c r="M14" s="38" t="s">
        <v>29</v>
      </c>
      <c r="N14" s="47"/>
      <c r="O14" s="39" t="str">
        <f>IF('Rekapitulace stavby'!AN13="","",'Rekapitulace stavby'!AN13)</f>
        <v>Vyplň údaj</v>
      </c>
      <c r="P14" s="33"/>
      <c r="Q14" s="47"/>
      <c r="R14" s="48"/>
    </row>
    <row r="15" s="1" customFormat="1" ht="18" customHeight="1">
      <c r="B15" s="46"/>
      <c r="C15" s="47"/>
      <c r="D15" s="47"/>
      <c r="E15" s="39" t="str">
        <f>IF('Rekapitulace stavby'!E14="","",'Rekapitulace stavby'!E14)</f>
        <v>Vyplň údaj</v>
      </c>
      <c r="F15" s="157"/>
      <c r="G15" s="157"/>
      <c r="H15" s="157"/>
      <c r="I15" s="157"/>
      <c r="J15" s="157"/>
      <c r="K15" s="157"/>
      <c r="L15" s="157"/>
      <c r="M15" s="38" t="s">
        <v>32</v>
      </c>
      <c r="N15" s="47"/>
      <c r="O15" s="39" t="str">
        <f>IF('Rekapitulace stavby'!AN14="","",'Rekapitulace stavby'!AN14)</f>
        <v>Vyplň údaj</v>
      </c>
      <c r="P15" s="33"/>
      <c r="Q15" s="47"/>
      <c r="R15" s="48"/>
    </row>
    <row r="16" s="1" customFormat="1" ht="6.96" customHeight="1"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</row>
    <row r="17" s="1" customFormat="1" ht="14.4" customHeight="1">
      <c r="B17" s="46"/>
      <c r="C17" s="47"/>
      <c r="D17" s="38" t="s">
        <v>36</v>
      </c>
      <c r="E17" s="47"/>
      <c r="F17" s="47"/>
      <c r="G17" s="47"/>
      <c r="H17" s="47"/>
      <c r="I17" s="47"/>
      <c r="J17" s="47"/>
      <c r="K17" s="47"/>
      <c r="L17" s="47"/>
      <c r="M17" s="38" t="s">
        <v>29</v>
      </c>
      <c r="N17" s="47"/>
      <c r="O17" s="33" t="str">
        <f>IF('Rekapitulace stavby'!AN16="","",'Rekapitulace stavby'!AN16)</f>
        <v/>
      </c>
      <c r="P17" s="33"/>
      <c r="Q17" s="47"/>
      <c r="R17" s="48"/>
    </row>
    <row r="18" s="1" customFormat="1" ht="18" customHeight="1">
      <c r="B18" s="46"/>
      <c r="C18" s="47"/>
      <c r="D18" s="47"/>
      <c r="E18" s="33" t="str">
        <f>IF('Rekapitulace stavby'!E17="","",'Rekapitulace stavby'!E17)</f>
        <v>API Liberec</v>
      </c>
      <c r="F18" s="47"/>
      <c r="G18" s="47"/>
      <c r="H18" s="47"/>
      <c r="I18" s="47"/>
      <c r="J18" s="47"/>
      <c r="K18" s="47"/>
      <c r="L18" s="47"/>
      <c r="M18" s="38" t="s">
        <v>32</v>
      </c>
      <c r="N18" s="47"/>
      <c r="O18" s="33" t="str">
        <f>IF('Rekapitulace stavby'!AN17="","",'Rekapitulace stavby'!AN17)</f>
        <v/>
      </c>
      <c r="P18" s="33"/>
      <c r="Q18" s="47"/>
      <c r="R18" s="48"/>
    </row>
    <row r="19" s="1" customFormat="1" ht="6.96" customHeight="1"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</row>
    <row r="20" s="1" customFormat="1" ht="14.4" customHeight="1">
      <c r="B20" s="46"/>
      <c r="C20" s="47"/>
      <c r="D20" s="38" t="s">
        <v>39</v>
      </c>
      <c r="E20" s="47"/>
      <c r="F20" s="47"/>
      <c r="G20" s="47"/>
      <c r="H20" s="47"/>
      <c r="I20" s="47"/>
      <c r="J20" s="47"/>
      <c r="K20" s="47"/>
      <c r="L20" s="47"/>
      <c r="M20" s="38" t="s">
        <v>29</v>
      </c>
      <c r="N20" s="47"/>
      <c r="O20" s="33" t="str">
        <f>IF('Rekapitulace stavby'!AN19="","",'Rekapitulace stavby'!AN19)</f>
        <v/>
      </c>
      <c r="P20" s="33"/>
      <c r="Q20" s="47"/>
      <c r="R20" s="48"/>
    </row>
    <row r="21" s="1" customFormat="1" ht="18" customHeight="1">
      <c r="B21" s="46"/>
      <c r="C21" s="47"/>
      <c r="D21" s="47"/>
      <c r="E21" s="33" t="str">
        <f>IF('Rekapitulace stavby'!E20="","",'Rekapitulace stavby'!E20)</f>
        <v xml:space="preserve"> </v>
      </c>
      <c r="F21" s="47"/>
      <c r="G21" s="47"/>
      <c r="H21" s="47"/>
      <c r="I21" s="47"/>
      <c r="J21" s="47"/>
      <c r="K21" s="47"/>
      <c r="L21" s="47"/>
      <c r="M21" s="38" t="s">
        <v>32</v>
      </c>
      <c r="N21" s="47"/>
      <c r="O21" s="33" t="str">
        <f>IF('Rekapitulace stavby'!AN20="","",'Rekapitulace stavby'!AN20)</f>
        <v/>
      </c>
      <c r="P21" s="33"/>
      <c r="Q21" s="47"/>
      <c r="R21" s="48"/>
    </row>
    <row r="22" s="1" customFormat="1" ht="6.96" customHeight="1"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</row>
    <row r="23" s="1" customFormat="1" ht="14.4" customHeight="1">
      <c r="B23" s="46"/>
      <c r="C23" s="47"/>
      <c r="D23" s="38" t="s">
        <v>41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s="1" customFormat="1" ht="16.5" customHeight="1">
      <c r="B24" s="46"/>
      <c r="C24" s="47"/>
      <c r="D24" s="47"/>
      <c r="E24" s="42" t="s">
        <v>22</v>
      </c>
      <c r="F24" s="42"/>
      <c r="G24" s="42"/>
      <c r="H24" s="42"/>
      <c r="I24" s="42"/>
      <c r="J24" s="42"/>
      <c r="K24" s="42"/>
      <c r="L24" s="42"/>
      <c r="M24" s="47"/>
      <c r="N24" s="47"/>
      <c r="O24" s="47"/>
      <c r="P24" s="47"/>
      <c r="Q24" s="47"/>
      <c r="R24" s="48"/>
    </row>
    <row r="25" s="1" customFormat="1" ht="6.96" customHeight="1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</row>
    <row r="26" s="1" customFormat="1" ht="6.96" customHeight="1">
      <c r="B26" s="46"/>
      <c r="C26" s="4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47"/>
      <c r="R26" s="48"/>
    </row>
    <row r="27" s="1" customFormat="1" ht="14.4" customHeight="1">
      <c r="B27" s="46"/>
      <c r="C27" s="47"/>
      <c r="D27" s="158" t="s">
        <v>114</v>
      </c>
      <c r="E27" s="47"/>
      <c r="F27" s="47"/>
      <c r="G27" s="47"/>
      <c r="H27" s="47"/>
      <c r="I27" s="47"/>
      <c r="J27" s="47"/>
      <c r="K27" s="47"/>
      <c r="L27" s="47"/>
      <c r="M27" s="45">
        <f>N88</f>
        <v>0</v>
      </c>
      <c r="N27" s="45"/>
      <c r="O27" s="45"/>
      <c r="P27" s="45"/>
      <c r="Q27" s="47"/>
      <c r="R27" s="48"/>
    </row>
    <row r="28" s="1" customFormat="1" ht="14.4" customHeight="1">
      <c r="B28" s="46"/>
      <c r="C28" s="47"/>
      <c r="D28" s="44" t="s">
        <v>99</v>
      </c>
      <c r="E28" s="47"/>
      <c r="F28" s="47"/>
      <c r="G28" s="47"/>
      <c r="H28" s="47"/>
      <c r="I28" s="47"/>
      <c r="J28" s="47"/>
      <c r="K28" s="47"/>
      <c r="L28" s="47"/>
      <c r="M28" s="45">
        <f>N95</f>
        <v>0</v>
      </c>
      <c r="N28" s="45"/>
      <c r="O28" s="45"/>
      <c r="P28" s="45"/>
      <c r="Q28" s="47"/>
      <c r="R28" s="48"/>
    </row>
    <row r="29" s="1" customFormat="1" ht="6.96" customHeight="1"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</row>
    <row r="30" s="1" customFormat="1" ht="25.44" customHeight="1">
      <c r="B30" s="46"/>
      <c r="C30" s="47"/>
      <c r="D30" s="159" t="s">
        <v>44</v>
      </c>
      <c r="E30" s="47"/>
      <c r="F30" s="47"/>
      <c r="G30" s="47"/>
      <c r="H30" s="47"/>
      <c r="I30" s="47"/>
      <c r="J30" s="47"/>
      <c r="K30" s="47"/>
      <c r="L30" s="47"/>
      <c r="M30" s="160">
        <f>ROUND(M27+M28,2)</f>
        <v>0</v>
      </c>
      <c r="N30" s="47"/>
      <c r="O30" s="47"/>
      <c r="P30" s="47"/>
      <c r="Q30" s="47"/>
      <c r="R30" s="48"/>
    </row>
    <row r="31" s="1" customFormat="1" ht="6.96" customHeight="1">
      <c r="B31" s="46"/>
      <c r="C31" s="4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47"/>
      <c r="R31" s="48"/>
    </row>
    <row r="32" s="1" customFormat="1" ht="14.4" customHeight="1">
      <c r="B32" s="46"/>
      <c r="C32" s="47"/>
      <c r="D32" s="54" t="s">
        <v>45</v>
      </c>
      <c r="E32" s="54" t="s">
        <v>46</v>
      </c>
      <c r="F32" s="55">
        <v>0.20999999999999999</v>
      </c>
      <c r="G32" s="161" t="s">
        <v>47</v>
      </c>
      <c r="H32" s="162">
        <f>ROUND((((SUM(BE95:BE102)+SUM(BE120:BE127))+SUM(BE129:BE133))),2)</f>
        <v>0</v>
      </c>
      <c r="I32" s="47"/>
      <c r="J32" s="47"/>
      <c r="K32" s="47"/>
      <c r="L32" s="47"/>
      <c r="M32" s="162">
        <f>ROUND(((ROUND((SUM(BE95:BE102)+SUM(BE120:BE127)), 2)*F32)+SUM(BE129:BE133)*F32),2)</f>
        <v>0</v>
      </c>
      <c r="N32" s="47"/>
      <c r="O32" s="47"/>
      <c r="P32" s="47"/>
      <c r="Q32" s="47"/>
      <c r="R32" s="48"/>
    </row>
    <row r="33" s="1" customFormat="1" ht="14.4" customHeight="1">
      <c r="B33" s="46"/>
      <c r="C33" s="47"/>
      <c r="D33" s="47"/>
      <c r="E33" s="54" t="s">
        <v>48</v>
      </c>
      <c r="F33" s="55">
        <v>0.14999999999999999</v>
      </c>
      <c r="G33" s="161" t="s">
        <v>47</v>
      </c>
      <c r="H33" s="162">
        <f>ROUND((((SUM(BF95:BF102)+SUM(BF120:BF127))+SUM(BF129:BF133))),2)</f>
        <v>0</v>
      </c>
      <c r="I33" s="47"/>
      <c r="J33" s="47"/>
      <c r="K33" s="47"/>
      <c r="L33" s="47"/>
      <c r="M33" s="162">
        <f>ROUND(((ROUND((SUM(BF95:BF102)+SUM(BF120:BF127)), 2)*F33)+SUM(BF129:BF133)*F33),2)</f>
        <v>0</v>
      </c>
      <c r="N33" s="47"/>
      <c r="O33" s="47"/>
      <c r="P33" s="47"/>
      <c r="Q33" s="47"/>
      <c r="R33" s="48"/>
    </row>
    <row r="34" hidden="1" s="1" customFormat="1" ht="14.4" customHeight="1">
      <c r="B34" s="46"/>
      <c r="C34" s="47"/>
      <c r="D34" s="47"/>
      <c r="E34" s="54" t="s">
        <v>49</v>
      </c>
      <c r="F34" s="55">
        <v>0.20999999999999999</v>
      </c>
      <c r="G34" s="161" t="s">
        <v>47</v>
      </c>
      <c r="H34" s="162">
        <f>ROUND((((SUM(BG95:BG102)+SUM(BG120:BG127))+SUM(BG129:BG133))),2)</f>
        <v>0</v>
      </c>
      <c r="I34" s="47"/>
      <c r="J34" s="47"/>
      <c r="K34" s="47"/>
      <c r="L34" s="47"/>
      <c r="M34" s="162">
        <v>0</v>
      </c>
      <c r="N34" s="47"/>
      <c r="O34" s="47"/>
      <c r="P34" s="47"/>
      <c r="Q34" s="47"/>
      <c r="R34" s="48"/>
    </row>
    <row r="35" hidden="1" s="1" customFormat="1" ht="14.4" customHeight="1">
      <c r="B35" s="46"/>
      <c r="C35" s="47"/>
      <c r="D35" s="47"/>
      <c r="E35" s="54" t="s">
        <v>50</v>
      </c>
      <c r="F35" s="55">
        <v>0.14999999999999999</v>
      </c>
      <c r="G35" s="161" t="s">
        <v>47</v>
      </c>
      <c r="H35" s="162">
        <f>ROUND((((SUM(BH95:BH102)+SUM(BH120:BH127))+SUM(BH129:BH133))),2)</f>
        <v>0</v>
      </c>
      <c r="I35" s="47"/>
      <c r="J35" s="47"/>
      <c r="K35" s="47"/>
      <c r="L35" s="47"/>
      <c r="M35" s="162">
        <v>0</v>
      </c>
      <c r="N35" s="47"/>
      <c r="O35" s="47"/>
      <c r="P35" s="47"/>
      <c r="Q35" s="47"/>
      <c r="R35" s="48"/>
    </row>
    <row r="36" hidden="1" s="1" customFormat="1" ht="14.4" customHeight="1">
      <c r="B36" s="46"/>
      <c r="C36" s="47"/>
      <c r="D36" s="47"/>
      <c r="E36" s="54" t="s">
        <v>51</v>
      </c>
      <c r="F36" s="55">
        <v>0</v>
      </c>
      <c r="G36" s="161" t="s">
        <v>47</v>
      </c>
      <c r="H36" s="162">
        <f>ROUND((((SUM(BI95:BI102)+SUM(BI120:BI127))+SUM(BI129:BI133))),2)</f>
        <v>0</v>
      </c>
      <c r="I36" s="47"/>
      <c r="J36" s="47"/>
      <c r="K36" s="47"/>
      <c r="L36" s="47"/>
      <c r="M36" s="162">
        <v>0</v>
      </c>
      <c r="N36" s="47"/>
      <c r="O36" s="47"/>
      <c r="P36" s="47"/>
      <c r="Q36" s="47"/>
      <c r="R36" s="48"/>
    </row>
    <row r="37" s="1" customFormat="1" ht="6.96" customHeight="1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8"/>
    </row>
    <row r="38" s="1" customFormat="1" ht="25.44" customHeight="1">
      <c r="B38" s="46"/>
      <c r="C38" s="151"/>
      <c r="D38" s="163" t="s">
        <v>52</v>
      </c>
      <c r="E38" s="103"/>
      <c r="F38" s="103"/>
      <c r="G38" s="164" t="s">
        <v>53</v>
      </c>
      <c r="H38" s="165" t="s">
        <v>54</v>
      </c>
      <c r="I38" s="103"/>
      <c r="J38" s="103"/>
      <c r="K38" s="103"/>
      <c r="L38" s="166">
        <f>SUM(M30:M36)</f>
        <v>0</v>
      </c>
      <c r="M38" s="166"/>
      <c r="N38" s="166"/>
      <c r="O38" s="166"/>
      <c r="P38" s="167"/>
      <c r="Q38" s="151"/>
      <c r="R38" s="48"/>
    </row>
    <row r="39" s="1" customFormat="1" ht="14.4" customHeight="1"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/>
    </row>
    <row r="40" s="1" customFormat="1" ht="14.4" customHeight="1"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8"/>
    </row>
    <row r="41">
      <c r="B41" s="2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29"/>
    </row>
    <row r="42"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29"/>
    </row>
    <row r="43"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29"/>
    </row>
    <row r="44"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29"/>
    </row>
    <row r="45">
      <c r="B45" s="2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29"/>
    </row>
    <row r="46">
      <c r="B46" s="2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29"/>
    </row>
    <row r="47">
      <c r="B47" s="2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29"/>
    </row>
    <row r="48">
      <c r="B48" s="2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29"/>
    </row>
    <row r="49">
      <c r="B49" s="2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29"/>
    </row>
    <row r="50" s="1" customFormat="1">
      <c r="B50" s="46"/>
      <c r="C50" s="47"/>
      <c r="D50" s="66" t="s">
        <v>55</v>
      </c>
      <c r="E50" s="67"/>
      <c r="F50" s="67"/>
      <c r="G50" s="67"/>
      <c r="H50" s="68"/>
      <c r="I50" s="47"/>
      <c r="J50" s="66" t="s">
        <v>56</v>
      </c>
      <c r="K50" s="67"/>
      <c r="L50" s="67"/>
      <c r="M50" s="67"/>
      <c r="N50" s="67"/>
      <c r="O50" s="67"/>
      <c r="P50" s="68"/>
      <c r="Q50" s="47"/>
      <c r="R50" s="48"/>
    </row>
    <row r="51">
      <c r="B51" s="26"/>
      <c r="C51" s="31"/>
      <c r="D51" s="69"/>
      <c r="E51" s="31"/>
      <c r="F51" s="31"/>
      <c r="G51" s="31"/>
      <c r="H51" s="70"/>
      <c r="I51" s="31"/>
      <c r="J51" s="69"/>
      <c r="K51" s="31"/>
      <c r="L51" s="31"/>
      <c r="M51" s="31"/>
      <c r="N51" s="31"/>
      <c r="O51" s="31"/>
      <c r="P51" s="70"/>
      <c r="Q51" s="31"/>
      <c r="R51" s="29"/>
    </row>
    <row r="52">
      <c r="B52" s="26"/>
      <c r="C52" s="31"/>
      <c r="D52" s="69"/>
      <c r="E52" s="31"/>
      <c r="F52" s="31"/>
      <c r="G52" s="31"/>
      <c r="H52" s="70"/>
      <c r="I52" s="31"/>
      <c r="J52" s="69"/>
      <c r="K52" s="31"/>
      <c r="L52" s="31"/>
      <c r="M52" s="31"/>
      <c r="N52" s="31"/>
      <c r="O52" s="31"/>
      <c r="P52" s="70"/>
      <c r="Q52" s="31"/>
      <c r="R52" s="29"/>
    </row>
    <row r="53">
      <c r="B53" s="26"/>
      <c r="C53" s="31"/>
      <c r="D53" s="69"/>
      <c r="E53" s="31"/>
      <c r="F53" s="31"/>
      <c r="G53" s="31"/>
      <c r="H53" s="70"/>
      <c r="I53" s="31"/>
      <c r="J53" s="69"/>
      <c r="K53" s="31"/>
      <c r="L53" s="31"/>
      <c r="M53" s="31"/>
      <c r="N53" s="31"/>
      <c r="O53" s="31"/>
      <c r="P53" s="70"/>
      <c r="Q53" s="31"/>
      <c r="R53" s="29"/>
    </row>
    <row r="54">
      <c r="B54" s="26"/>
      <c r="C54" s="31"/>
      <c r="D54" s="69"/>
      <c r="E54" s="31"/>
      <c r="F54" s="31"/>
      <c r="G54" s="31"/>
      <c r="H54" s="70"/>
      <c r="I54" s="31"/>
      <c r="J54" s="69"/>
      <c r="K54" s="31"/>
      <c r="L54" s="31"/>
      <c r="M54" s="31"/>
      <c r="N54" s="31"/>
      <c r="O54" s="31"/>
      <c r="P54" s="70"/>
      <c r="Q54" s="31"/>
      <c r="R54" s="29"/>
    </row>
    <row r="55">
      <c r="B55" s="26"/>
      <c r="C55" s="31"/>
      <c r="D55" s="69"/>
      <c r="E55" s="31"/>
      <c r="F55" s="31"/>
      <c r="G55" s="31"/>
      <c r="H55" s="70"/>
      <c r="I55" s="31"/>
      <c r="J55" s="69"/>
      <c r="K55" s="31"/>
      <c r="L55" s="31"/>
      <c r="M55" s="31"/>
      <c r="N55" s="31"/>
      <c r="O55" s="31"/>
      <c r="P55" s="70"/>
      <c r="Q55" s="31"/>
      <c r="R55" s="29"/>
    </row>
    <row r="56">
      <c r="B56" s="26"/>
      <c r="C56" s="31"/>
      <c r="D56" s="69"/>
      <c r="E56" s="31"/>
      <c r="F56" s="31"/>
      <c r="G56" s="31"/>
      <c r="H56" s="70"/>
      <c r="I56" s="31"/>
      <c r="J56" s="69"/>
      <c r="K56" s="31"/>
      <c r="L56" s="31"/>
      <c r="M56" s="31"/>
      <c r="N56" s="31"/>
      <c r="O56" s="31"/>
      <c r="P56" s="70"/>
      <c r="Q56" s="31"/>
      <c r="R56" s="29"/>
    </row>
    <row r="57">
      <c r="B57" s="26"/>
      <c r="C57" s="31"/>
      <c r="D57" s="69"/>
      <c r="E57" s="31"/>
      <c r="F57" s="31"/>
      <c r="G57" s="31"/>
      <c r="H57" s="70"/>
      <c r="I57" s="31"/>
      <c r="J57" s="69"/>
      <c r="K57" s="31"/>
      <c r="L57" s="31"/>
      <c r="M57" s="31"/>
      <c r="N57" s="31"/>
      <c r="O57" s="31"/>
      <c r="P57" s="70"/>
      <c r="Q57" s="31"/>
      <c r="R57" s="29"/>
    </row>
    <row r="58">
      <c r="B58" s="26"/>
      <c r="C58" s="31"/>
      <c r="D58" s="69"/>
      <c r="E58" s="31"/>
      <c r="F58" s="31"/>
      <c r="G58" s="31"/>
      <c r="H58" s="70"/>
      <c r="I58" s="31"/>
      <c r="J58" s="69"/>
      <c r="K58" s="31"/>
      <c r="L58" s="31"/>
      <c r="M58" s="31"/>
      <c r="N58" s="31"/>
      <c r="O58" s="31"/>
      <c r="P58" s="70"/>
      <c r="Q58" s="31"/>
      <c r="R58" s="29"/>
    </row>
    <row r="59" s="1" customFormat="1">
      <c r="B59" s="46"/>
      <c r="C59" s="47"/>
      <c r="D59" s="71" t="s">
        <v>57</v>
      </c>
      <c r="E59" s="72"/>
      <c r="F59" s="72"/>
      <c r="G59" s="73" t="s">
        <v>58</v>
      </c>
      <c r="H59" s="74"/>
      <c r="I59" s="47"/>
      <c r="J59" s="71" t="s">
        <v>57</v>
      </c>
      <c r="K59" s="72"/>
      <c r="L59" s="72"/>
      <c r="M59" s="72"/>
      <c r="N59" s="73" t="s">
        <v>58</v>
      </c>
      <c r="O59" s="72"/>
      <c r="P59" s="74"/>
      <c r="Q59" s="47"/>
      <c r="R59" s="48"/>
    </row>
    <row r="60">
      <c r="B60" s="26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29"/>
    </row>
    <row r="61" s="1" customFormat="1">
      <c r="B61" s="46"/>
      <c r="C61" s="47"/>
      <c r="D61" s="66" t="s">
        <v>59</v>
      </c>
      <c r="E61" s="67"/>
      <c r="F61" s="67"/>
      <c r="G61" s="67"/>
      <c r="H61" s="68"/>
      <c r="I61" s="47"/>
      <c r="J61" s="66" t="s">
        <v>60</v>
      </c>
      <c r="K61" s="67"/>
      <c r="L61" s="67"/>
      <c r="M61" s="67"/>
      <c r="N61" s="67"/>
      <c r="O61" s="67"/>
      <c r="P61" s="68"/>
      <c r="Q61" s="47"/>
      <c r="R61" s="48"/>
    </row>
    <row r="62">
      <c r="B62" s="26"/>
      <c r="C62" s="31"/>
      <c r="D62" s="69"/>
      <c r="E62" s="31"/>
      <c r="F62" s="31"/>
      <c r="G62" s="31"/>
      <c r="H62" s="70"/>
      <c r="I62" s="31"/>
      <c r="J62" s="69"/>
      <c r="K62" s="31"/>
      <c r="L62" s="31"/>
      <c r="M62" s="31"/>
      <c r="N62" s="31"/>
      <c r="O62" s="31"/>
      <c r="P62" s="70"/>
      <c r="Q62" s="31"/>
      <c r="R62" s="29"/>
    </row>
    <row r="63">
      <c r="B63" s="26"/>
      <c r="C63" s="31"/>
      <c r="D63" s="69"/>
      <c r="E63" s="31"/>
      <c r="F63" s="31"/>
      <c r="G63" s="31"/>
      <c r="H63" s="70"/>
      <c r="I63" s="31"/>
      <c r="J63" s="69"/>
      <c r="K63" s="31"/>
      <c r="L63" s="31"/>
      <c r="M63" s="31"/>
      <c r="N63" s="31"/>
      <c r="O63" s="31"/>
      <c r="P63" s="70"/>
      <c r="Q63" s="31"/>
      <c r="R63" s="29"/>
    </row>
    <row r="64">
      <c r="B64" s="26"/>
      <c r="C64" s="31"/>
      <c r="D64" s="69"/>
      <c r="E64" s="31"/>
      <c r="F64" s="31"/>
      <c r="G64" s="31"/>
      <c r="H64" s="70"/>
      <c r="I64" s="31"/>
      <c r="J64" s="69"/>
      <c r="K64" s="31"/>
      <c r="L64" s="31"/>
      <c r="M64" s="31"/>
      <c r="N64" s="31"/>
      <c r="O64" s="31"/>
      <c r="P64" s="70"/>
      <c r="Q64" s="31"/>
      <c r="R64" s="29"/>
    </row>
    <row r="65">
      <c r="B65" s="26"/>
      <c r="C65" s="31"/>
      <c r="D65" s="69"/>
      <c r="E65" s="31"/>
      <c r="F65" s="31"/>
      <c r="G65" s="31"/>
      <c r="H65" s="70"/>
      <c r="I65" s="31"/>
      <c r="J65" s="69"/>
      <c r="K65" s="31"/>
      <c r="L65" s="31"/>
      <c r="M65" s="31"/>
      <c r="N65" s="31"/>
      <c r="O65" s="31"/>
      <c r="P65" s="70"/>
      <c r="Q65" s="31"/>
      <c r="R65" s="29"/>
    </row>
    <row r="66">
      <c r="B66" s="26"/>
      <c r="C66" s="31"/>
      <c r="D66" s="69"/>
      <c r="E66" s="31"/>
      <c r="F66" s="31"/>
      <c r="G66" s="31"/>
      <c r="H66" s="70"/>
      <c r="I66" s="31"/>
      <c r="J66" s="69"/>
      <c r="K66" s="31"/>
      <c r="L66" s="31"/>
      <c r="M66" s="31"/>
      <c r="N66" s="31"/>
      <c r="O66" s="31"/>
      <c r="P66" s="70"/>
      <c r="Q66" s="31"/>
      <c r="R66" s="29"/>
    </row>
    <row r="67">
      <c r="B67" s="26"/>
      <c r="C67" s="31"/>
      <c r="D67" s="69"/>
      <c r="E67" s="31"/>
      <c r="F67" s="31"/>
      <c r="G67" s="31"/>
      <c r="H67" s="70"/>
      <c r="I67" s="31"/>
      <c r="J67" s="69"/>
      <c r="K67" s="31"/>
      <c r="L67" s="31"/>
      <c r="M67" s="31"/>
      <c r="N67" s="31"/>
      <c r="O67" s="31"/>
      <c r="P67" s="70"/>
      <c r="Q67" s="31"/>
      <c r="R67" s="29"/>
    </row>
    <row r="68">
      <c r="B68" s="26"/>
      <c r="C68" s="31"/>
      <c r="D68" s="69"/>
      <c r="E68" s="31"/>
      <c r="F68" s="31"/>
      <c r="G68" s="31"/>
      <c r="H68" s="70"/>
      <c r="I68" s="31"/>
      <c r="J68" s="69"/>
      <c r="K68" s="31"/>
      <c r="L68" s="31"/>
      <c r="M68" s="31"/>
      <c r="N68" s="31"/>
      <c r="O68" s="31"/>
      <c r="P68" s="70"/>
      <c r="Q68" s="31"/>
      <c r="R68" s="29"/>
    </row>
    <row r="69">
      <c r="B69" s="26"/>
      <c r="C69" s="31"/>
      <c r="D69" s="69"/>
      <c r="E69" s="31"/>
      <c r="F69" s="31"/>
      <c r="G69" s="31"/>
      <c r="H69" s="70"/>
      <c r="I69" s="31"/>
      <c r="J69" s="69"/>
      <c r="K69" s="31"/>
      <c r="L69" s="31"/>
      <c r="M69" s="31"/>
      <c r="N69" s="31"/>
      <c r="O69" s="31"/>
      <c r="P69" s="70"/>
      <c r="Q69" s="31"/>
      <c r="R69" s="29"/>
    </row>
    <row r="70" s="1" customFormat="1">
      <c r="B70" s="46"/>
      <c r="C70" s="47"/>
      <c r="D70" s="71" t="s">
        <v>57</v>
      </c>
      <c r="E70" s="72"/>
      <c r="F70" s="72"/>
      <c r="G70" s="73" t="s">
        <v>58</v>
      </c>
      <c r="H70" s="74"/>
      <c r="I70" s="47"/>
      <c r="J70" s="71" t="s">
        <v>57</v>
      </c>
      <c r="K70" s="72"/>
      <c r="L70" s="72"/>
      <c r="M70" s="72"/>
      <c r="N70" s="73" t="s">
        <v>58</v>
      </c>
      <c r="O70" s="72"/>
      <c r="P70" s="74"/>
      <c r="Q70" s="47"/>
      <c r="R70" s="48"/>
    </row>
    <row r="71" s="1" customFormat="1" ht="14.4" customHeight="1"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7"/>
    </row>
    <row r="75" s="1" customFormat="1" ht="6.96" customHeight="1">
      <c r="B75" s="168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</row>
    <row r="76" s="1" customFormat="1" ht="36.96" customHeight="1">
      <c r="B76" s="46"/>
      <c r="C76" s="27" t="s">
        <v>115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48"/>
      <c r="T76" s="171"/>
      <c r="U76" s="171"/>
    </row>
    <row r="77" s="1" customFormat="1" ht="6.96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8"/>
      <c r="T77" s="171"/>
      <c r="U77" s="171"/>
    </row>
    <row r="78" s="1" customFormat="1" ht="30" customHeight="1">
      <c r="B78" s="46"/>
      <c r="C78" s="38" t="s">
        <v>19</v>
      </c>
      <c r="D78" s="47"/>
      <c r="E78" s="47"/>
      <c r="F78" s="155" t="str">
        <f>F6</f>
        <v xml:space="preserve">Renovace fasády ZŠ  v Bílem Kostele</v>
      </c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47"/>
      <c r="R78" s="48"/>
      <c r="T78" s="171"/>
      <c r="U78" s="171"/>
    </row>
    <row r="79" s="1" customFormat="1" ht="36.96" customHeight="1">
      <c r="B79" s="46"/>
      <c r="C79" s="85" t="s">
        <v>111</v>
      </c>
      <c r="D79" s="47"/>
      <c r="E79" s="47"/>
      <c r="F79" s="87" t="str">
        <f>F7</f>
        <v>3 - VRN</v>
      </c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8"/>
      <c r="T79" s="171"/>
      <c r="U79" s="171"/>
    </row>
    <row r="80" s="1" customFormat="1" ht="6.96" customHeight="1"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8"/>
      <c r="T80" s="171"/>
      <c r="U80" s="171"/>
    </row>
    <row r="81" s="1" customFormat="1" ht="18" customHeight="1">
      <c r="B81" s="46"/>
      <c r="C81" s="38" t="s">
        <v>24</v>
      </c>
      <c r="D81" s="47"/>
      <c r="E81" s="47"/>
      <c r="F81" s="33" t="str">
        <f>F9</f>
        <v>Bílý Kostel</v>
      </c>
      <c r="G81" s="47"/>
      <c r="H81" s="47"/>
      <c r="I81" s="47"/>
      <c r="J81" s="47"/>
      <c r="K81" s="38" t="s">
        <v>26</v>
      </c>
      <c r="L81" s="47"/>
      <c r="M81" s="90" t="str">
        <f>IF(O9="","",O9)</f>
        <v>26. 3. 2018</v>
      </c>
      <c r="N81" s="90"/>
      <c r="O81" s="90"/>
      <c r="P81" s="90"/>
      <c r="Q81" s="47"/>
      <c r="R81" s="48"/>
      <c r="T81" s="171"/>
      <c r="U81" s="171"/>
    </row>
    <row r="82" s="1" customFormat="1" ht="6.96" customHeight="1">
      <c r="B82" s="46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8"/>
      <c r="T82" s="171"/>
      <c r="U82" s="171"/>
    </row>
    <row r="83" s="1" customFormat="1">
      <c r="B83" s="46"/>
      <c r="C83" s="38" t="s">
        <v>28</v>
      </c>
      <c r="D83" s="47"/>
      <c r="E83" s="47"/>
      <c r="F83" s="33" t="str">
        <f>E12</f>
        <v>Obec Bílý Kostel nad Nisou</v>
      </c>
      <c r="G83" s="47"/>
      <c r="H83" s="47"/>
      <c r="I83" s="47"/>
      <c r="J83" s="47"/>
      <c r="K83" s="38" t="s">
        <v>36</v>
      </c>
      <c r="L83" s="47"/>
      <c r="M83" s="33" t="str">
        <f>E18</f>
        <v>API Liberec</v>
      </c>
      <c r="N83" s="33"/>
      <c r="O83" s="33"/>
      <c r="P83" s="33"/>
      <c r="Q83" s="33"/>
      <c r="R83" s="48"/>
      <c r="T83" s="171"/>
      <c r="U83" s="171"/>
    </row>
    <row r="84" s="1" customFormat="1" ht="14.4" customHeight="1">
      <c r="B84" s="46"/>
      <c r="C84" s="38" t="s">
        <v>34</v>
      </c>
      <c r="D84" s="47"/>
      <c r="E84" s="47"/>
      <c r="F84" s="33" t="str">
        <f>IF(E15="","",E15)</f>
        <v>Vyplň údaj</v>
      </c>
      <c r="G84" s="47"/>
      <c r="H84" s="47"/>
      <c r="I84" s="47"/>
      <c r="J84" s="47"/>
      <c r="K84" s="38" t="s">
        <v>39</v>
      </c>
      <c r="L84" s="47"/>
      <c r="M84" s="33" t="str">
        <f>E21</f>
        <v xml:space="preserve"> </v>
      </c>
      <c r="N84" s="33"/>
      <c r="O84" s="33"/>
      <c r="P84" s="33"/>
      <c r="Q84" s="33"/>
      <c r="R84" s="48"/>
      <c r="T84" s="171"/>
      <c r="U84" s="171"/>
    </row>
    <row r="85" s="1" customFormat="1" ht="10.32" customHeight="1">
      <c r="B85" s="46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8"/>
      <c r="T85" s="171"/>
      <c r="U85" s="171"/>
    </row>
    <row r="86" s="1" customFormat="1" ht="29.28" customHeight="1">
      <c r="B86" s="46"/>
      <c r="C86" s="172" t="s">
        <v>116</v>
      </c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72" t="s">
        <v>117</v>
      </c>
      <c r="O86" s="151"/>
      <c r="P86" s="151"/>
      <c r="Q86" s="151"/>
      <c r="R86" s="48"/>
      <c r="T86" s="171"/>
      <c r="U86" s="171"/>
    </row>
    <row r="87" s="1" customFormat="1" ht="10.32" customHeight="1">
      <c r="B87" s="46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8"/>
      <c r="T87" s="171"/>
      <c r="U87" s="171"/>
    </row>
    <row r="88" s="1" customFormat="1" ht="29.28" customHeight="1">
      <c r="B88" s="46"/>
      <c r="C88" s="173" t="s">
        <v>118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113">
        <f>N120</f>
        <v>0</v>
      </c>
      <c r="O88" s="174"/>
      <c r="P88" s="174"/>
      <c r="Q88" s="174"/>
      <c r="R88" s="48"/>
      <c r="T88" s="171"/>
      <c r="U88" s="171"/>
      <c r="AU88" s="22" t="s">
        <v>119</v>
      </c>
    </row>
    <row r="89" s="6" customFormat="1" ht="24.96" customHeight="1">
      <c r="B89" s="175"/>
      <c r="C89" s="176"/>
      <c r="D89" s="177" t="s">
        <v>605</v>
      </c>
      <c r="E89" s="176"/>
      <c r="F89" s="176"/>
      <c r="G89" s="176"/>
      <c r="H89" s="176"/>
      <c r="I89" s="176"/>
      <c r="J89" s="176"/>
      <c r="K89" s="176"/>
      <c r="L89" s="176"/>
      <c r="M89" s="176"/>
      <c r="N89" s="178">
        <f>N121</f>
        <v>0</v>
      </c>
      <c r="O89" s="176"/>
      <c r="P89" s="176"/>
      <c r="Q89" s="176"/>
      <c r="R89" s="179"/>
      <c r="T89" s="180"/>
      <c r="U89" s="180"/>
    </row>
    <row r="90" s="7" customFormat="1" ht="19.92" customHeight="1">
      <c r="B90" s="181"/>
      <c r="C90" s="182"/>
      <c r="D90" s="136" t="s">
        <v>606</v>
      </c>
      <c r="E90" s="182"/>
      <c r="F90" s="182"/>
      <c r="G90" s="182"/>
      <c r="H90" s="182"/>
      <c r="I90" s="182"/>
      <c r="J90" s="182"/>
      <c r="K90" s="182"/>
      <c r="L90" s="182"/>
      <c r="M90" s="182"/>
      <c r="N90" s="138">
        <f>N122</f>
        <v>0</v>
      </c>
      <c r="O90" s="182"/>
      <c r="P90" s="182"/>
      <c r="Q90" s="182"/>
      <c r="R90" s="183"/>
      <c r="T90" s="184"/>
      <c r="U90" s="184"/>
    </row>
    <row r="91" s="7" customFormat="1" ht="19.92" customHeight="1">
      <c r="B91" s="181"/>
      <c r="C91" s="182"/>
      <c r="D91" s="136" t="s">
        <v>607</v>
      </c>
      <c r="E91" s="182"/>
      <c r="F91" s="182"/>
      <c r="G91" s="182"/>
      <c r="H91" s="182"/>
      <c r="I91" s="182"/>
      <c r="J91" s="182"/>
      <c r="K91" s="182"/>
      <c r="L91" s="182"/>
      <c r="M91" s="182"/>
      <c r="N91" s="138">
        <f>N124</f>
        <v>0</v>
      </c>
      <c r="O91" s="182"/>
      <c r="P91" s="182"/>
      <c r="Q91" s="182"/>
      <c r="R91" s="183"/>
      <c r="T91" s="184"/>
      <c r="U91" s="184"/>
    </row>
    <row r="92" s="7" customFormat="1" ht="19.92" customHeight="1">
      <c r="B92" s="181"/>
      <c r="C92" s="182"/>
      <c r="D92" s="136" t="s">
        <v>608</v>
      </c>
      <c r="E92" s="182"/>
      <c r="F92" s="182"/>
      <c r="G92" s="182"/>
      <c r="H92" s="182"/>
      <c r="I92" s="182"/>
      <c r="J92" s="182"/>
      <c r="K92" s="182"/>
      <c r="L92" s="182"/>
      <c r="M92" s="182"/>
      <c r="N92" s="138">
        <f>N126</f>
        <v>0</v>
      </c>
      <c r="O92" s="182"/>
      <c r="P92" s="182"/>
      <c r="Q92" s="182"/>
      <c r="R92" s="183"/>
      <c r="T92" s="184"/>
      <c r="U92" s="184"/>
    </row>
    <row r="93" s="6" customFormat="1" ht="21.84" customHeight="1">
      <c r="B93" s="175"/>
      <c r="C93" s="176"/>
      <c r="D93" s="177" t="s">
        <v>133</v>
      </c>
      <c r="E93" s="176"/>
      <c r="F93" s="176"/>
      <c r="G93" s="176"/>
      <c r="H93" s="176"/>
      <c r="I93" s="176"/>
      <c r="J93" s="176"/>
      <c r="K93" s="176"/>
      <c r="L93" s="176"/>
      <c r="M93" s="176"/>
      <c r="N93" s="185">
        <f>N128</f>
        <v>0</v>
      </c>
      <c r="O93" s="176"/>
      <c r="P93" s="176"/>
      <c r="Q93" s="176"/>
      <c r="R93" s="179"/>
      <c r="T93" s="180"/>
      <c r="U93" s="180"/>
    </row>
    <row r="94" s="1" customFormat="1" ht="21.84" customHeight="1">
      <c r="B94" s="46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8"/>
      <c r="T94" s="171"/>
      <c r="U94" s="171"/>
    </row>
    <row r="95" s="1" customFormat="1" ht="29.28" customHeight="1">
      <c r="B95" s="46"/>
      <c r="C95" s="173" t="s">
        <v>134</v>
      </c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174">
        <f>ROUND(N96+N97+N98+N99+N100+N101,2)</f>
        <v>0</v>
      </c>
      <c r="O95" s="186"/>
      <c r="P95" s="186"/>
      <c r="Q95" s="186"/>
      <c r="R95" s="48"/>
      <c r="T95" s="187"/>
      <c r="U95" s="188" t="s">
        <v>45</v>
      </c>
    </row>
    <row r="96" s="1" customFormat="1" ht="18" customHeight="1">
      <c r="B96" s="46"/>
      <c r="C96" s="47"/>
      <c r="D96" s="143" t="s">
        <v>135</v>
      </c>
      <c r="E96" s="136"/>
      <c r="F96" s="136"/>
      <c r="G96" s="136"/>
      <c r="H96" s="136"/>
      <c r="I96" s="47"/>
      <c r="J96" s="47"/>
      <c r="K96" s="47"/>
      <c r="L96" s="47"/>
      <c r="M96" s="47"/>
      <c r="N96" s="137">
        <f>ROUND(N88*T96,2)</f>
        <v>0</v>
      </c>
      <c r="O96" s="138"/>
      <c r="P96" s="138"/>
      <c r="Q96" s="138"/>
      <c r="R96" s="48"/>
      <c r="S96" s="189"/>
      <c r="T96" s="190"/>
      <c r="U96" s="191" t="s">
        <v>46</v>
      </c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89"/>
      <c r="AV96" s="189"/>
      <c r="AW96" s="189"/>
      <c r="AX96" s="189"/>
      <c r="AY96" s="192" t="s">
        <v>94</v>
      </c>
      <c r="AZ96" s="189"/>
      <c r="BA96" s="189"/>
      <c r="BB96" s="189"/>
      <c r="BC96" s="189"/>
      <c r="BD96" s="189"/>
      <c r="BE96" s="193">
        <f>IF(U96="základní",N96,0)</f>
        <v>0</v>
      </c>
      <c r="BF96" s="193">
        <f>IF(U96="snížená",N96,0)</f>
        <v>0</v>
      </c>
      <c r="BG96" s="193">
        <f>IF(U96="zákl. přenesená",N96,0)</f>
        <v>0</v>
      </c>
      <c r="BH96" s="193">
        <f>IF(U96="sníž. přenesená",N96,0)</f>
        <v>0</v>
      </c>
      <c r="BI96" s="193">
        <f>IF(U96="nulová",N96,0)</f>
        <v>0</v>
      </c>
      <c r="BJ96" s="192" t="s">
        <v>87</v>
      </c>
      <c r="BK96" s="189"/>
      <c r="BL96" s="189"/>
      <c r="BM96" s="189"/>
    </row>
    <row r="97" s="1" customFormat="1" ht="18" customHeight="1">
      <c r="B97" s="46"/>
      <c r="C97" s="47"/>
      <c r="D97" s="143" t="s">
        <v>136</v>
      </c>
      <c r="E97" s="136"/>
      <c r="F97" s="136"/>
      <c r="G97" s="136"/>
      <c r="H97" s="136"/>
      <c r="I97" s="47"/>
      <c r="J97" s="47"/>
      <c r="K97" s="47"/>
      <c r="L97" s="47"/>
      <c r="M97" s="47"/>
      <c r="N97" s="137">
        <f>ROUND(N88*T97,2)</f>
        <v>0</v>
      </c>
      <c r="O97" s="138"/>
      <c r="P97" s="138"/>
      <c r="Q97" s="138"/>
      <c r="R97" s="48"/>
      <c r="S97" s="189"/>
      <c r="T97" s="190"/>
      <c r="U97" s="191" t="s">
        <v>46</v>
      </c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92" t="s">
        <v>94</v>
      </c>
      <c r="AZ97" s="189"/>
      <c r="BA97" s="189"/>
      <c r="BB97" s="189"/>
      <c r="BC97" s="189"/>
      <c r="BD97" s="189"/>
      <c r="BE97" s="193">
        <f>IF(U97="základní",N97,0)</f>
        <v>0</v>
      </c>
      <c r="BF97" s="193">
        <f>IF(U97="snížená",N97,0)</f>
        <v>0</v>
      </c>
      <c r="BG97" s="193">
        <f>IF(U97="zákl. přenesená",N97,0)</f>
        <v>0</v>
      </c>
      <c r="BH97" s="193">
        <f>IF(U97="sníž. přenesená",N97,0)</f>
        <v>0</v>
      </c>
      <c r="BI97" s="193">
        <f>IF(U97="nulová",N97,0)</f>
        <v>0</v>
      </c>
      <c r="BJ97" s="192" t="s">
        <v>87</v>
      </c>
      <c r="BK97" s="189"/>
      <c r="BL97" s="189"/>
      <c r="BM97" s="189"/>
    </row>
    <row r="98" s="1" customFormat="1" ht="18" customHeight="1">
      <c r="B98" s="46"/>
      <c r="C98" s="47"/>
      <c r="D98" s="143" t="s">
        <v>137</v>
      </c>
      <c r="E98" s="136"/>
      <c r="F98" s="136"/>
      <c r="G98" s="136"/>
      <c r="H98" s="136"/>
      <c r="I98" s="47"/>
      <c r="J98" s="47"/>
      <c r="K98" s="47"/>
      <c r="L98" s="47"/>
      <c r="M98" s="47"/>
      <c r="N98" s="137">
        <f>ROUND(N88*T98,2)</f>
        <v>0</v>
      </c>
      <c r="O98" s="138"/>
      <c r="P98" s="138"/>
      <c r="Q98" s="138"/>
      <c r="R98" s="48"/>
      <c r="S98" s="189"/>
      <c r="T98" s="190"/>
      <c r="U98" s="191" t="s">
        <v>46</v>
      </c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92" t="s">
        <v>94</v>
      </c>
      <c r="AZ98" s="189"/>
      <c r="BA98" s="189"/>
      <c r="BB98" s="189"/>
      <c r="BC98" s="189"/>
      <c r="BD98" s="189"/>
      <c r="BE98" s="193">
        <f>IF(U98="základní",N98,0)</f>
        <v>0</v>
      </c>
      <c r="BF98" s="193">
        <f>IF(U98="snížená",N98,0)</f>
        <v>0</v>
      </c>
      <c r="BG98" s="193">
        <f>IF(U98="zákl. přenesená",N98,0)</f>
        <v>0</v>
      </c>
      <c r="BH98" s="193">
        <f>IF(U98="sníž. přenesená",N98,0)</f>
        <v>0</v>
      </c>
      <c r="BI98" s="193">
        <f>IF(U98="nulová",N98,0)</f>
        <v>0</v>
      </c>
      <c r="BJ98" s="192" t="s">
        <v>87</v>
      </c>
      <c r="BK98" s="189"/>
      <c r="BL98" s="189"/>
      <c r="BM98" s="189"/>
    </row>
    <row r="99" s="1" customFormat="1" ht="18" customHeight="1">
      <c r="B99" s="46"/>
      <c r="C99" s="47"/>
      <c r="D99" s="143" t="s">
        <v>138</v>
      </c>
      <c r="E99" s="136"/>
      <c r="F99" s="136"/>
      <c r="G99" s="136"/>
      <c r="H99" s="136"/>
      <c r="I99" s="47"/>
      <c r="J99" s="47"/>
      <c r="K99" s="47"/>
      <c r="L99" s="47"/>
      <c r="M99" s="47"/>
      <c r="N99" s="137">
        <f>ROUND(N88*T99,2)</f>
        <v>0</v>
      </c>
      <c r="O99" s="138"/>
      <c r="P99" s="138"/>
      <c r="Q99" s="138"/>
      <c r="R99" s="48"/>
      <c r="S99" s="189"/>
      <c r="T99" s="190"/>
      <c r="U99" s="191" t="s">
        <v>46</v>
      </c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92" t="s">
        <v>94</v>
      </c>
      <c r="AZ99" s="189"/>
      <c r="BA99" s="189"/>
      <c r="BB99" s="189"/>
      <c r="BC99" s="189"/>
      <c r="BD99" s="189"/>
      <c r="BE99" s="193">
        <f>IF(U99="základní",N99,0)</f>
        <v>0</v>
      </c>
      <c r="BF99" s="193">
        <f>IF(U99="snížená",N99,0)</f>
        <v>0</v>
      </c>
      <c r="BG99" s="193">
        <f>IF(U99="zákl. přenesená",N99,0)</f>
        <v>0</v>
      </c>
      <c r="BH99" s="193">
        <f>IF(U99="sníž. přenesená",N99,0)</f>
        <v>0</v>
      </c>
      <c r="BI99" s="193">
        <f>IF(U99="nulová",N99,0)</f>
        <v>0</v>
      </c>
      <c r="BJ99" s="192" t="s">
        <v>87</v>
      </c>
      <c r="BK99" s="189"/>
      <c r="BL99" s="189"/>
      <c r="BM99" s="189"/>
    </row>
    <row r="100" s="1" customFormat="1" ht="18" customHeight="1">
      <c r="B100" s="46"/>
      <c r="C100" s="47"/>
      <c r="D100" s="143" t="s">
        <v>139</v>
      </c>
      <c r="E100" s="136"/>
      <c r="F100" s="136"/>
      <c r="G100" s="136"/>
      <c r="H100" s="136"/>
      <c r="I100" s="47"/>
      <c r="J100" s="47"/>
      <c r="K100" s="47"/>
      <c r="L100" s="47"/>
      <c r="M100" s="47"/>
      <c r="N100" s="137">
        <f>ROUND(N88*T100,2)</f>
        <v>0</v>
      </c>
      <c r="O100" s="138"/>
      <c r="P100" s="138"/>
      <c r="Q100" s="138"/>
      <c r="R100" s="48"/>
      <c r="S100" s="189"/>
      <c r="T100" s="190"/>
      <c r="U100" s="191" t="s">
        <v>46</v>
      </c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92" t="s">
        <v>94</v>
      </c>
      <c r="AZ100" s="189"/>
      <c r="BA100" s="189"/>
      <c r="BB100" s="189"/>
      <c r="BC100" s="189"/>
      <c r="BD100" s="189"/>
      <c r="BE100" s="193">
        <f>IF(U100="základní",N100,0)</f>
        <v>0</v>
      </c>
      <c r="BF100" s="193">
        <f>IF(U100="snížená",N100,0)</f>
        <v>0</v>
      </c>
      <c r="BG100" s="193">
        <f>IF(U100="zákl. přenesená",N100,0)</f>
        <v>0</v>
      </c>
      <c r="BH100" s="193">
        <f>IF(U100="sníž. přenesená",N100,0)</f>
        <v>0</v>
      </c>
      <c r="BI100" s="193">
        <f>IF(U100="nulová",N100,0)</f>
        <v>0</v>
      </c>
      <c r="BJ100" s="192" t="s">
        <v>87</v>
      </c>
      <c r="BK100" s="189"/>
      <c r="BL100" s="189"/>
      <c r="BM100" s="189"/>
    </row>
    <row r="101" s="1" customFormat="1" ht="18" customHeight="1">
      <c r="B101" s="46"/>
      <c r="C101" s="47"/>
      <c r="D101" s="136" t="s">
        <v>140</v>
      </c>
      <c r="E101" s="47"/>
      <c r="F101" s="47"/>
      <c r="G101" s="47"/>
      <c r="H101" s="47"/>
      <c r="I101" s="47"/>
      <c r="J101" s="47"/>
      <c r="K101" s="47"/>
      <c r="L101" s="47"/>
      <c r="M101" s="47"/>
      <c r="N101" s="137">
        <f>ROUND(N88*T101,2)</f>
        <v>0</v>
      </c>
      <c r="O101" s="138"/>
      <c r="P101" s="138"/>
      <c r="Q101" s="138"/>
      <c r="R101" s="48"/>
      <c r="S101" s="189"/>
      <c r="T101" s="194"/>
      <c r="U101" s="195" t="s">
        <v>46</v>
      </c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92" t="s">
        <v>141</v>
      </c>
      <c r="AZ101" s="189"/>
      <c r="BA101" s="189"/>
      <c r="BB101" s="189"/>
      <c r="BC101" s="189"/>
      <c r="BD101" s="189"/>
      <c r="BE101" s="193">
        <f>IF(U101="základní",N101,0)</f>
        <v>0</v>
      </c>
      <c r="BF101" s="193">
        <f>IF(U101="snížená",N101,0)</f>
        <v>0</v>
      </c>
      <c r="BG101" s="193">
        <f>IF(U101="zákl. přenesená",N101,0)</f>
        <v>0</v>
      </c>
      <c r="BH101" s="193">
        <f>IF(U101="sníž. přenesená",N101,0)</f>
        <v>0</v>
      </c>
      <c r="BI101" s="193">
        <f>IF(U101="nulová",N101,0)</f>
        <v>0</v>
      </c>
      <c r="BJ101" s="192" t="s">
        <v>87</v>
      </c>
      <c r="BK101" s="189"/>
      <c r="BL101" s="189"/>
      <c r="BM101" s="189"/>
    </row>
    <row r="102" s="1" customFormat="1">
      <c r="B102" s="46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8"/>
      <c r="T102" s="171"/>
      <c r="U102" s="171"/>
    </row>
    <row r="103" s="1" customFormat="1" ht="29.28" customHeight="1">
      <c r="B103" s="46"/>
      <c r="C103" s="150" t="s">
        <v>104</v>
      </c>
      <c r="D103" s="151"/>
      <c r="E103" s="151"/>
      <c r="F103" s="151"/>
      <c r="G103" s="151"/>
      <c r="H103" s="151"/>
      <c r="I103" s="151"/>
      <c r="J103" s="151"/>
      <c r="K103" s="151"/>
      <c r="L103" s="152">
        <f>ROUND(SUM(N88+N95),2)</f>
        <v>0</v>
      </c>
      <c r="M103" s="152"/>
      <c r="N103" s="152"/>
      <c r="O103" s="152"/>
      <c r="P103" s="152"/>
      <c r="Q103" s="152"/>
      <c r="R103" s="48"/>
      <c r="T103" s="171"/>
      <c r="U103" s="171"/>
    </row>
    <row r="104" s="1" customFormat="1" ht="6.96" customHeight="1">
      <c r="B104" s="75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7"/>
      <c r="T104" s="171"/>
      <c r="U104" s="171"/>
    </row>
    <row r="108" s="1" customFormat="1" ht="6.96" customHeight="1">
      <c r="B108" s="78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80"/>
    </row>
    <row r="109" s="1" customFormat="1" ht="36.96" customHeight="1">
      <c r="B109" s="46"/>
      <c r="C109" s="27" t="s">
        <v>142</v>
      </c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8"/>
    </row>
    <row r="110" s="1" customFormat="1" ht="6.96" customHeight="1"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8"/>
    </row>
    <row r="111" s="1" customFormat="1" ht="30" customHeight="1">
      <c r="B111" s="46"/>
      <c r="C111" s="38" t="s">
        <v>19</v>
      </c>
      <c r="D111" s="47"/>
      <c r="E111" s="47"/>
      <c r="F111" s="155" t="str">
        <f>F6</f>
        <v xml:space="preserve">Renovace fasády ZŠ  v Bílem Kostele</v>
      </c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47"/>
      <c r="R111" s="48"/>
    </row>
    <row r="112" s="1" customFormat="1" ht="36.96" customHeight="1">
      <c r="B112" s="46"/>
      <c r="C112" s="85" t="s">
        <v>111</v>
      </c>
      <c r="D112" s="47"/>
      <c r="E112" s="47"/>
      <c r="F112" s="87" t="str">
        <f>F7</f>
        <v>3 - VRN</v>
      </c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8"/>
    </row>
    <row r="113" s="1" customFormat="1" ht="6.96" customHeight="1"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8"/>
    </row>
    <row r="114" s="1" customFormat="1" ht="18" customHeight="1">
      <c r="B114" s="46"/>
      <c r="C114" s="38" t="s">
        <v>24</v>
      </c>
      <c r="D114" s="47"/>
      <c r="E114" s="47"/>
      <c r="F114" s="33" t="str">
        <f>F9</f>
        <v>Bílý Kostel</v>
      </c>
      <c r="G114" s="47"/>
      <c r="H114" s="47"/>
      <c r="I114" s="47"/>
      <c r="J114" s="47"/>
      <c r="K114" s="38" t="s">
        <v>26</v>
      </c>
      <c r="L114" s="47"/>
      <c r="M114" s="90" t="str">
        <f>IF(O9="","",O9)</f>
        <v>26. 3. 2018</v>
      </c>
      <c r="N114" s="90"/>
      <c r="O114" s="90"/>
      <c r="P114" s="90"/>
      <c r="Q114" s="47"/>
      <c r="R114" s="48"/>
    </row>
    <row r="115" s="1" customFormat="1" ht="6.96" customHeight="1"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8"/>
    </row>
    <row r="116" s="1" customFormat="1">
      <c r="B116" s="46"/>
      <c r="C116" s="38" t="s">
        <v>28</v>
      </c>
      <c r="D116" s="47"/>
      <c r="E116" s="47"/>
      <c r="F116" s="33" t="str">
        <f>E12</f>
        <v>Obec Bílý Kostel nad Nisou</v>
      </c>
      <c r="G116" s="47"/>
      <c r="H116" s="47"/>
      <c r="I116" s="47"/>
      <c r="J116" s="47"/>
      <c r="K116" s="38" t="s">
        <v>36</v>
      </c>
      <c r="L116" s="47"/>
      <c r="M116" s="33" t="str">
        <f>E18</f>
        <v>API Liberec</v>
      </c>
      <c r="N116" s="33"/>
      <c r="O116" s="33"/>
      <c r="P116" s="33"/>
      <c r="Q116" s="33"/>
      <c r="R116" s="48"/>
    </row>
    <row r="117" s="1" customFormat="1" ht="14.4" customHeight="1">
      <c r="B117" s="46"/>
      <c r="C117" s="38" t="s">
        <v>34</v>
      </c>
      <c r="D117" s="47"/>
      <c r="E117" s="47"/>
      <c r="F117" s="33" t="str">
        <f>IF(E15="","",E15)</f>
        <v>Vyplň údaj</v>
      </c>
      <c r="G117" s="47"/>
      <c r="H117" s="47"/>
      <c r="I117" s="47"/>
      <c r="J117" s="47"/>
      <c r="K117" s="38" t="s">
        <v>39</v>
      </c>
      <c r="L117" s="47"/>
      <c r="M117" s="33" t="str">
        <f>E21</f>
        <v xml:space="preserve"> </v>
      </c>
      <c r="N117" s="33"/>
      <c r="O117" s="33"/>
      <c r="P117" s="33"/>
      <c r="Q117" s="33"/>
      <c r="R117" s="48"/>
    </row>
    <row r="118" s="1" customFormat="1" ht="10.32" customHeight="1"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8"/>
    </row>
    <row r="119" s="8" customFormat="1" ht="29.28" customHeight="1">
      <c r="B119" s="196"/>
      <c r="C119" s="197" t="s">
        <v>143</v>
      </c>
      <c r="D119" s="198" t="s">
        <v>144</v>
      </c>
      <c r="E119" s="198" t="s">
        <v>63</v>
      </c>
      <c r="F119" s="198" t="s">
        <v>145</v>
      </c>
      <c r="G119" s="198"/>
      <c r="H119" s="198"/>
      <c r="I119" s="198"/>
      <c r="J119" s="198" t="s">
        <v>146</v>
      </c>
      <c r="K119" s="198" t="s">
        <v>147</v>
      </c>
      <c r="L119" s="198" t="s">
        <v>148</v>
      </c>
      <c r="M119" s="198"/>
      <c r="N119" s="198" t="s">
        <v>117</v>
      </c>
      <c r="O119" s="198"/>
      <c r="P119" s="198"/>
      <c r="Q119" s="199"/>
      <c r="R119" s="200"/>
      <c r="T119" s="106" t="s">
        <v>149</v>
      </c>
      <c r="U119" s="107" t="s">
        <v>45</v>
      </c>
      <c r="V119" s="107" t="s">
        <v>150</v>
      </c>
      <c r="W119" s="107" t="s">
        <v>151</v>
      </c>
      <c r="X119" s="107" t="s">
        <v>152</v>
      </c>
      <c r="Y119" s="107" t="s">
        <v>153</v>
      </c>
      <c r="Z119" s="107" t="s">
        <v>154</v>
      </c>
      <c r="AA119" s="108" t="s">
        <v>155</v>
      </c>
    </row>
    <row r="120" s="1" customFormat="1" ht="29.28" customHeight="1">
      <c r="B120" s="46"/>
      <c r="C120" s="110" t="s">
        <v>114</v>
      </c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201">
        <f>BK120</f>
        <v>0</v>
      </c>
      <c r="O120" s="202"/>
      <c r="P120" s="202"/>
      <c r="Q120" s="202"/>
      <c r="R120" s="48"/>
      <c r="T120" s="109"/>
      <c r="U120" s="67"/>
      <c r="V120" s="67"/>
      <c r="W120" s="203">
        <f>W121+W128</f>
        <v>0</v>
      </c>
      <c r="X120" s="67"/>
      <c r="Y120" s="203">
        <f>Y121+Y128</f>
        <v>0</v>
      </c>
      <c r="Z120" s="67"/>
      <c r="AA120" s="204">
        <f>AA121+AA128</f>
        <v>0</v>
      </c>
      <c r="AT120" s="22" t="s">
        <v>80</v>
      </c>
      <c r="AU120" s="22" t="s">
        <v>119</v>
      </c>
      <c r="BK120" s="205">
        <f>BK121+BK128</f>
        <v>0</v>
      </c>
    </row>
    <row r="121" s="9" customFormat="1" ht="37.44" customHeight="1">
      <c r="B121" s="206"/>
      <c r="C121" s="207"/>
      <c r="D121" s="208" t="s">
        <v>605</v>
      </c>
      <c r="E121" s="208"/>
      <c r="F121" s="208"/>
      <c r="G121" s="208"/>
      <c r="H121" s="208"/>
      <c r="I121" s="208"/>
      <c r="J121" s="208"/>
      <c r="K121" s="208"/>
      <c r="L121" s="208"/>
      <c r="M121" s="208"/>
      <c r="N121" s="185">
        <f>BK121</f>
        <v>0</v>
      </c>
      <c r="O121" s="178"/>
      <c r="P121" s="178"/>
      <c r="Q121" s="178"/>
      <c r="R121" s="209"/>
      <c r="T121" s="210"/>
      <c r="U121" s="207"/>
      <c r="V121" s="207"/>
      <c r="W121" s="211">
        <f>W122+W124+W126</f>
        <v>0</v>
      </c>
      <c r="X121" s="207"/>
      <c r="Y121" s="211">
        <f>Y122+Y124+Y126</f>
        <v>0</v>
      </c>
      <c r="Z121" s="207"/>
      <c r="AA121" s="212">
        <f>AA122+AA124+AA126</f>
        <v>0</v>
      </c>
      <c r="AR121" s="213" t="s">
        <v>176</v>
      </c>
      <c r="AT121" s="214" t="s">
        <v>80</v>
      </c>
      <c r="AU121" s="214" t="s">
        <v>81</v>
      </c>
      <c r="AY121" s="213" t="s">
        <v>156</v>
      </c>
      <c r="BK121" s="215">
        <f>BK122+BK124+BK126</f>
        <v>0</v>
      </c>
    </row>
    <row r="122" s="9" customFormat="1" ht="19.92" customHeight="1">
      <c r="B122" s="206"/>
      <c r="C122" s="207"/>
      <c r="D122" s="216" t="s">
        <v>606</v>
      </c>
      <c r="E122" s="216"/>
      <c r="F122" s="216"/>
      <c r="G122" s="216"/>
      <c r="H122" s="216"/>
      <c r="I122" s="216"/>
      <c r="J122" s="216"/>
      <c r="K122" s="216"/>
      <c r="L122" s="216"/>
      <c r="M122" s="216"/>
      <c r="N122" s="217">
        <f>BK122</f>
        <v>0</v>
      </c>
      <c r="O122" s="218"/>
      <c r="P122" s="218"/>
      <c r="Q122" s="218"/>
      <c r="R122" s="209"/>
      <c r="T122" s="210"/>
      <c r="U122" s="207"/>
      <c r="V122" s="207"/>
      <c r="W122" s="211">
        <f>W123</f>
        <v>0</v>
      </c>
      <c r="X122" s="207"/>
      <c r="Y122" s="211">
        <f>Y123</f>
        <v>0</v>
      </c>
      <c r="Z122" s="207"/>
      <c r="AA122" s="212">
        <f>AA123</f>
        <v>0</v>
      </c>
      <c r="AR122" s="213" t="s">
        <v>176</v>
      </c>
      <c r="AT122" s="214" t="s">
        <v>80</v>
      </c>
      <c r="AU122" s="214" t="s">
        <v>87</v>
      </c>
      <c r="AY122" s="213" t="s">
        <v>156</v>
      </c>
      <c r="BK122" s="215">
        <f>BK123</f>
        <v>0</v>
      </c>
    </row>
    <row r="123" s="1" customFormat="1" ht="16.5" customHeight="1">
      <c r="B123" s="46"/>
      <c r="C123" s="219" t="s">
        <v>87</v>
      </c>
      <c r="D123" s="219" t="s">
        <v>157</v>
      </c>
      <c r="E123" s="220" t="s">
        <v>609</v>
      </c>
      <c r="F123" s="221" t="s">
        <v>135</v>
      </c>
      <c r="G123" s="221"/>
      <c r="H123" s="221"/>
      <c r="I123" s="221"/>
      <c r="J123" s="222" t="s">
        <v>363</v>
      </c>
      <c r="K123" s="252">
        <v>0</v>
      </c>
      <c r="L123" s="224">
        <v>0</v>
      </c>
      <c r="M123" s="225"/>
      <c r="N123" s="226">
        <f>ROUND(L123*K123,2)</f>
        <v>0</v>
      </c>
      <c r="O123" s="226"/>
      <c r="P123" s="226"/>
      <c r="Q123" s="226"/>
      <c r="R123" s="48"/>
      <c r="T123" s="227" t="s">
        <v>22</v>
      </c>
      <c r="U123" s="56" t="s">
        <v>46</v>
      </c>
      <c r="V123" s="47"/>
      <c r="W123" s="228">
        <f>V123*K123</f>
        <v>0</v>
      </c>
      <c r="X123" s="228">
        <v>0</v>
      </c>
      <c r="Y123" s="228">
        <f>X123*K123</f>
        <v>0</v>
      </c>
      <c r="Z123" s="228">
        <v>0</v>
      </c>
      <c r="AA123" s="229">
        <f>Z123*K123</f>
        <v>0</v>
      </c>
      <c r="AR123" s="22" t="s">
        <v>610</v>
      </c>
      <c r="AT123" s="22" t="s">
        <v>157</v>
      </c>
      <c r="AU123" s="22" t="s">
        <v>90</v>
      </c>
      <c r="AY123" s="22" t="s">
        <v>156</v>
      </c>
      <c r="BE123" s="142">
        <f>IF(U123="základní",N123,0)</f>
        <v>0</v>
      </c>
      <c r="BF123" s="142">
        <f>IF(U123="snížená",N123,0)</f>
        <v>0</v>
      </c>
      <c r="BG123" s="142">
        <f>IF(U123="zákl. přenesená",N123,0)</f>
        <v>0</v>
      </c>
      <c r="BH123" s="142">
        <f>IF(U123="sníž. přenesená",N123,0)</f>
        <v>0</v>
      </c>
      <c r="BI123" s="142">
        <f>IF(U123="nulová",N123,0)</f>
        <v>0</v>
      </c>
      <c r="BJ123" s="22" t="s">
        <v>87</v>
      </c>
      <c r="BK123" s="142">
        <f>ROUND(L123*K123,2)</f>
        <v>0</v>
      </c>
      <c r="BL123" s="22" t="s">
        <v>610</v>
      </c>
      <c r="BM123" s="22" t="s">
        <v>611</v>
      </c>
    </row>
    <row r="124" s="9" customFormat="1" ht="29.88" customHeight="1">
      <c r="B124" s="206"/>
      <c r="C124" s="207"/>
      <c r="D124" s="216" t="s">
        <v>607</v>
      </c>
      <c r="E124" s="216"/>
      <c r="F124" s="216"/>
      <c r="G124" s="216"/>
      <c r="H124" s="216"/>
      <c r="I124" s="216"/>
      <c r="J124" s="216"/>
      <c r="K124" s="216"/>
      <c r="L124" s="216"/>
      <c r="M124" s="216"/>
      <c r="N124" s="248">
        <f>BK124</f>
        <v>0</v>
      </c>
      <c r="O124" s="249"/>
      <c r="P124" s="249"/>
      <c r="Q124" s="249"/>
      <c r="R124" s="209"/>
      <c r="T124" s="210"/>
      <c r="U124" s="207"/>
      <c r="V124" s="207"/>
      <c r="W124" s="211">
        <f>W125</f>
        <v>0</v>
      </c>
      <c r="X124" s="207"/>
      <c r="Y124" s="211">
        <f>Y125</f>
        <v>0</v>
      </c>
      <c r="Z124" s="207"/>
      <c r="AA124" s="212">
        <f>AA125</f>
        <v>0</v>
      </c>
      <c r="AR124" s="213" t="s">
        <v>176</v>
      </c>
      <c r="AT124" s="214" t="s">
        <v>80</v>
      </c>
      <c r="AU124" s="214" t="s">
        <v>87</v>
      </c>
      <c r="AY124" s="213" t="s">
        <v>156</v>
      </c>
      <c r="BK124" s="215">
        <f>BK125</f>
        <v>0</v>
      </c>
    </row>
    <row r="125" s="1" customFormat="1" ht="16.5" customHeight="1">
      <c r="B125" s="46"/>
      <c r="C125" s="219" t="s">
        <v>90</v>
      </c>
      <c r="D125" s="219" t="s">
        <v>157</v>
      </c>
      <c r="E125" s="220" t="s">
        <v>612</v>
      </c>
      <c r="F125" s="221" t="s">
        <v>137</v>
      </c>
      <c r="G125" s="221"/>
      <c r="H125" s="221"/>
      <c r="I125" s="221"/>
      <c r="J125" s="222" t="s">
        <v>363</v>
      </c>
      <c r="K125" s="252">
        <v>0</v>
      </c>
      <c r="L125" s="224">
        <v>0</v>
      </c>
      <c r="M125" s="225"/>
      <c r="N125" s="226">
        <f>ROUND(L125*K125,2)</f>
        <v>0</v>
      </c>
      <c r="O125" s="226"/>
      <c r="P125" s="226"/>
      <c r="Q125" s="226"/>
      <c r="R125" s="48"/>
      <c r="T125" s="227" t="s">
        <v>22</v>
      </c>
      <c r="U125" s="56" t="s">
        <v>46</v>
      </c>
      <c r="V125" s="47"/>
      <c r="W125" s="228">
        <f>V125*K125</f>
        <v>0</v>
      </c>
      <c r="X125" s="228">
        <v>0</v>
      </c>
      <c r="Y125" s="228">
        <f>X125*K125</f>
        <v>0</v>
      </c>
      <c r="Z125" s="228">
        <v>0</v>
      </c>
      <c r="AA125" s="229">
        <f>Z125*K125</f>
        <v>0</v>
      </c>
      <c r="AR125" s="22" t="s">
        <v>610</v>
      </c>
      <c r="AT125" s="22" t="s">
        <v>157</v>
      </c>
      <c r="AU125" s="22" t="s">
        <v>90</v>
      </c>
      <c r="AY125" s="22" t="s">
        <v>156</v>
      </c>
      <c r="BE125" s="142">
        <f>IF(U125="základní",N125,0)</f>
        <v>0</v>
      </c>
      <c r="BF125" s="142">
        <f>IF(U125="snížená",N125,0)</f>
        <v>0</v>
      </c>
      <c r="BG125" s="142">
        <f>IF(U125="zákl. přenesená",N125,0)</f>
        <v>0</v>
      </c>
      <c r="BH125" s="142">
        <f>IF(U125="sníž. přenesená",N125,0)</f>
        <v>0</v>
      </c>
      <c r="BI125" s="142">
        <f>IF(U125="nulová",N125,0)</f>
        <v>0</v>
      </c>
      <c r="BJ125" s="22" t="s">
        <v>87</v>
      </c>
      <c r="BK125" s="142">
        <f>ROUND(L125*K125,2)</f>
        <v>0</v>
      </c>
      <c r="BL125" s="22" t="s">
        <v>610</v>
      </c>
      <c r="BM125" s="22" t="s">
        <v>613</v>
      </c>
    </row>
    <row r="126" s="9" customFormat="1" ht="29.88" customHeight="1">
      <c r="B126" s="206"/>
      <c r="C126" s="207"/>
      <c r="D126" s="216" t="s">
        <v>608</v>
      </c>
      <c r="E126" s="216"/>
      <c r="F126" s="216"/>
      <c r="G126" s="216"/>
      <c r="H126" s="216"/>
      <c r="I126" s="216"/>
      <c r="J126" s="216"/>
      <c r="K126" s="216"/>
      <c r="L126" s="216"/>
      <c r="M126" s="216"/>
      <c r="N126" s="248">
        <f>BK126</f>
        <v>0</v>
      </c>
      <c r="O126" s="249"/>
      <c r="P126" s="249"/>
      <c r="Q126" s="249"/>
      <c r="R126" s="209"/>
      <c r="T126" s="210"/>
      <c r="U126" s="207"/>
      <c r="V126" s="207"/>
      <c r="W126" s="211">
        <f>W127</f>
        <v>0</v>
      </c>
      <c r="X126" s="207"/>
      <c r="Y126" s="211">
        <f>Y127</f>
        <v>0</v>
      </c>
      <c r="Z126" s="207"/>
      <c r="AA126" s="212">
        <f>AA127</f>
        <v>0</v>
      </c>
      <c r="AR126" s="213" t="s">
        <v>176</v>
      </c>
      <c r="AT126" s="214" t="s">
        <v>80</v>
      </c>
      <c r="AU126" s="214" t="s">
        <v>87</v>
      </c>
      <c r="AY126" s="213" t="s">
        <v>156</v>
      </c>
      <c r="BK126" s="215">
        <f>BK127</f>
        <v>0</v>
      </c>
    </row>
    <row r="127" s="1" customFormat="1" ht="16.5" customHeight="1">
      <c r="B127" s="46"/>
      <c r="C127" s="219" t="s">
        <v>93</v>
      </c>
      <c r="D127" s="219" t="s">
        <v>157</v>
      </c>
      <c r="E127" s="220" t="s">
        <v>614</v>
      </c>
      <c r="F127" s="221" t="s">
        <v>138</v>
      </c>
      <c r="G127" s="221"/>
      <c r="H127" s="221"/>
      <c r="I127" s="221"/>
      <c r="J127" s="222" t="s">
        <v>363</v>
      </c>
      <c r="K127" s="252">
        <v>0</v>
      </c>
      <c r="L127" s="224">
        <v>0</v>
      </c>
      <c r="M127" s="225"/>
      <c r="N127" s="226">
        <f>ROUND(L127*K127,2)</f>
        <v>0</v>
      </c>
      <c r="O127" s="226"/>
      <c r="P127" s="226"/>
      <c r="Q127" s="226"/>
      <c r="R127" s="48"/>
      <c r="T127" s="227" t="s">
        <v>22</v>
      </c>
      <c r="U127" s="56" t="s">
        <v>46</v>
      </c>
      <c r="V127" s="47"/>
      <c r="W127" s="228">
        <f>V127*K127</f>
        <v>0</v>
      </c>
      <c r="X127" s="228">
        <v>0</v>
      </c>
      <c r="Y127" s="228">
        <f>X127*K127</f>
        <v>0</v>
      </c>
      <c r="Z127" s="228">
        <v>0</v>
      </c>
      <c r="AA127" s="229">
        <f>Z127*K127</f>
        <v>0</v>
      </c>
      <c r="AR127" s="22" t="s">
        <v>610</v>
      </c>
      <c r="AT127" s="22" t="s">
        <v>157</v>
      </c>
      <c r="AU127" s="22" t="s">
        <v>90</v>
      </c>
      <c r="AY127" s="22" t="s">
        <v>156</v>
      </c>
      <c r="BE127" s="142">
        <f>IF(U127="základní",N127,0)</f>
        <v>0</v>
      </c>
      <c r="BF127" s="142">
        <f>IF(U127="snížená",N127,0)</f>
        <v>0</v>
      </c>
      <c r="BG127" s="142">
        <f>IF(U127="zákl. přenesená",N127,0)</f>
        <v>0</v>
      </c>
      <c r="BH127" s="142">
        <f>IF(U127="sníž. přenesená",N127,0)</f>
        <v>0</v>
      </c>
      <c r="BI127" s="142">
        <f>IF(U127="nulová",N127,0)</f>
        <v>0</v>
      </c>
      <c r="BJ127" s="22" t="s">
        <v>87</v>
      </c>
      <c r="BK127" s="142">
        <f>ROUND(L127*K127,2)</f>
        <v>0</v>
      </c>
      <c r="BL127" s="22" t="s">
        <v>610</v>
      </c>
      <c r="BM127" s="22" t="s">
        <v>615</v>
      </c>
    </row>
    <row r="128" s="1" customFormat="1" ht="49.92" customHeight="1">
      <c r="B128" s="46"/>
      <c r="C128" s="47"/>
      <c r="D128" s="208" t="s">
        <v>422</v>
      </c>
      <c r="E128" s="47"/>
      <c r="F128" s="47"/>
      <c r="G128" s="47"/>
      <c r="H128" s="47"/>
      <c r="I128" s="47"/>
      <c r="J128" s="47"/>
      <c r="K128" s="47"/>
      <c r="L128" s="47"/>
      <c r="M128" s="47"/>
      <c r="N128" s="263">
        <f>BK128</f>
        <v>0</v>
      </c>
      <c r="O128" s="264"/>
      <c r="P128" s="264"/>
      <c r="Q128" s="264"/>
      <c r="R128" s="48"/>
      <c r="T128" s="190"/>
      <c r="U128" s="47"/>
      <c r="V128" s="47"/>
      <c r="W128" s="47"/>
      <c r="X128" s="47"/>
      <c r="Y128" s="47"/>
      <c r="Z128" s="47"/>
      <c r="AA128" s="100"/>
      <c r="AT128" s="22" t="s">
        <v>80</v>
      </c>
      <c r="AU128" s="22" t="s">
        <v>81</v>
      </c>
      <c r="AY128" s="22" t="s">
        <v>423</v>
      </c>
      <c r="BK128" s="142">
        <f>SUM(BK129:BK133)</f>
        <v>0</v>
      </c>
    </row>
    <row r="129" s="1" customFormat="1" ht="22.32" customHeight="1">
      <c r="B129" s="46"/>
      <c r="C129" s="265" t="s">
        <v>22</v>
      </c>
      <c r="D129" s="265" t="s">
        <v>157</v>
      </c>
      <c r="E129" s="266" t="s">
        <v>22</v>
      </c>
      <c r="F129" s="267" t="s">
        <v>22</v>
      </c>
      <c r="G129" s="267"/>
      <c r="H129" s="267"/>
      <c r="I129" s="267"/>
      <c r="J129" s="268" t="s">
        <v>22</v>
      </c>
      <c r="K129" s="252"/>
      <c r="L129" s="224"/>
      <c r="M129" s="226"/>
      <c r="N129" s="226">
        <f>BK129</f>
        <v>0</v>
      </c>
      <c r="O129" s="226"/>
      <c r="P129" s="226"/>
      <c r="Q129" s="226"/>
      <c r="R129" s="48"/>
      <c r="T129" s="227" t="s">
        <v>22</v>
      </c>
      <c r="U129" s="269" t="s">
        <v>46</v>
      </c>
      <c r="V129" s="47"/>
      <c r="W129" s="47"/>
      <c r="X129" s="47"/>
      <c r="Y129" s="47"/>
      <c r="Z129" s="47"/>
      <c r="AA129" s="100"/>
      <c r="AT129" s="22" t="s">
        <v>423</v>
      </c>
      <c r="AU129" s="22" t="s">
        <v>87</v>
      </c>
      <c r="AY129" s="22" t="s">
        <v>423</v>
      </c>
      <c r="BE129" s="142">
        <f>IF(U129="základní",N129,0)</f>
        <v>0</v>
      </c>
      <c r="BF129" s="142">
        <f>IF(U129="snížená",N129,0)</f>
        <v>0</v>
      </c>
      <c r="BG129" s="142">
        <f>IF(U129="zákl. přenesená",N129,0)</f>
        <v>0</v>
      </c>
      <c r="BH129" s="142">
        <f>IF(U129="sníž. přenesená",N129,0)</f>
        <v>0</v>
      </c>
      <c r="BI129" s="142">
        <f>IF(U129="nulová",N129,0)</f>
        <v>0</v>
      </c>
      <c r="BJ129" s="22" t="s">
        <v>87</v>
      </c>
      <c r="BK129" s="142">
        <f>L129*K129</f>
        <v>0</v>
      </c>
    </row>
    <row r="130" s="1" customFormat="1" ht="22.32" customHeight="1">
      <c r="B130" s="46"/>
      <c r="C130" s="265" t="s">
        <v>22</v>
      </c>
      <c r="D130" s="265" t="s">
        <v>157</v>
      </c>
      <c r="E130" s="266" t="s">
        <v>22</v>
      </c>
      <c r="F130" s="267" t="s">
        <v>22</v>
      </c>
      <c r="G130" s="267"/>
      <c r="H130" s="267"/>
      <c r="I130" s="267"/>
      <c r="J130" s="268" t="s">
        <v>22</v>
      </c>
      <c r="K130" s="252"/>
      <c r="L130" s="224"/>
      <c r="M130" s="226"/>
      <c r="N130" s="226">
        <f>BK130</f>
        <v>0</v>
      </c>
      <c r="O130" s="226"/>
      <c r="P130" s="226"/>
      <c r="Q130" s="226"/>
      <c r="R130" s="48"/>
      <c r="T130" s="227" t="s">
        <v>22</v>
      </c>
      <c r="U130" s="269" t="s">
        <v>46</v>
      </c>
      <c r="V130" s="47"/>
      <c r="W130" s="47"/>
      <c r="X130" s="47"/>
      <c r="Y130" s="47"/>
      <c r="Z130" s="47"/>
      <c r="AA130" s="100"/>
      <c r="AT130" s="22" t="s">
        <v>423</v>
      </c>
      <c r="AU130" s="22" t="s">
        <v>87</v>
      </c>
      <c r="AY130" s="22" t="s">
        <v>423</v>
      </c>
      <c r="BE130" s="142">
        <f>IF(U130="základní",N130,0)</f>
        <v>0</v>
      </c>
      <c r="BF130" s="142">
        <f>IF(U130="snížená",N130,0)</f>
        <v>0</v>
      </c>
      <c r="BG130" s="142">
        <f>IF(U130="zákl. přenesená",N130,0)</f>
        <v>0</v>
      </c>
      <c r="BH130" s="142">
        <f>IF(U130="sníž. přenesená",N130,0)</f>
        <v>0</v>
      </c>
      <c r="BI130" s="142">
        <f>IF(U130="nulová",N130,0)</f>
        <v>0</v>
      </c>
      <c r="BJ130" s="22" t="s">
        <v>87</v>
      </c>
      <c r="BK130" s="142">
        <f>L130*K130</f>
        <v>0</v>
      </c>
    </row>
    <row r="131" s="1" customFormat="1" ht="22.32" customHeight="1">
      <c r="B131" s="46"/>
      <c r="C131" s="265" t="s">
        <v>22</v>
      </c>
      <c r="D131" s="265" t="s">
        <v>157</v>
      </c>
      <c r="E131" s="266" t="s">
        <v>22</v>
      </c>
      <c r="F131" s="267" t="s">
        <v>22</v>
      </c>
      <c r="G131" s="267"/>
      <c r="H131" s="267"/>
      <c r="I131" s="267"/>
      <c r="J131" s="268" t="s">
        <v>22</v>
      </c>
      <c r="K131" s="252"/>
      <c r="L131" s="224"/>
      <c r="M131" s="226"/>
      <c r="N131" s="226">
        <f>BK131</f>
        <v>0</v>
      </c>
      <c r="O131" s="226"/>
      <c r="P131" s="226"/>
      <c r="Q131" s="226"/>
      <c r="R131" s="48"/>
      <c r="T131" s="227" t="s">
        <v>22</v>
      </c>
      <c r="U131" s="269" t="s">
        <v>46</v>
      </c>
      <c r="V131" s="47"/>
      <c r="W131" s="47"/>
      <c r="X131" s="47"/>
      <c r="Y131" s="47"/>
      <c r="Z131" s="47"/>
      <c r="AA131" s="100"/>
      <c r="AT131" s="22" t="s">
        <v>423</v>
      </c>
      <c r="AU131" s="22" t="s">
        <v>87</v>
      </c>
      <c r="AY131" s="22" t="s">
        <v>423</v>
      </c>
      <c r="BE131" s="142">
        <f>IF(U131="základní",N131,0)</f>
        <v>0</v>
      </c>
      <c r="BF131" s="142">
        <f>IF(U131="snížená",N131,0)</f>
        <v>0</v>
      </c>
      <c r="BG131" s="142">
        <f>IF(U131="zákl. přenesená",N131,0)</f>
        <v>0</v>
      </c>
      <c r="BH131" s="142">
        <f>IF(U131="sníž. přenesená",N131,0)</f>
        <v>0</v>
      </c>
      <c r="BI131" s="142">
        <f>IF(U131="nulová",N131,0)</f>
        <v>0</v>
      </c>
      <c r="BJ131" s="22" t="s">
        <v>87</v>
      </c>
      <c r="BK131" s="142">
        <f>L131*K131</f>
        <v>0</v>
      </c>
    </row>
    <row r="132" s="1" customFormat="1" ht="22.32" customHeight="1">
      <c r="B132" s="46"/>
      <c r="C132" s="265" t="s">
        <v>22</v>
      </c>
      <c r="D132" s="265" t="s">
        <v>157</v>
      </c>
      <c r="E132" s="266" t="s">
        <v>22</v>
      </c>
      <c r="F132" s="267" t="s">
        <v>22</v>
      </c>
      <c r="G132" s="267"/>
      <c r="H132" s="267"/>
      <c r="I132" s="267"/>
      <c r="J132" s="268" t="s">
        <v>22</v>
      </c>
      <c r="K132" s="252"/>
      <c r="L132" s="224"/>
      <c r="M132" s="226"/>
      <c r="N132" s="226">
        <f>BK132</f>
        <v>0</v>
      </c>
      <c r="O132" s="226"/>
      <c r="P132" s="226"/>
      <c r="Q132" s="226"/>
      <c r="R132" s="48"/>
      <c r="T132" s="227" t="s">
        <v>22</v>
      </c>
      <c r="U132" s="269" t="s">
        <v>46</v>
      </c>
      <c r="V132" s="47"/>
      <c r="W132" s="47"/>
      <c r="X132" s="47"/>
      <c r="Y132" s="47"/>
      <c r="Z132" s="47"/>
      <c r="AA132" s="100"/>
      <c r="AT132" s="22" t="s">
        <v>423</v>
      </c>
      <c r="AU132" s="22" t="s">
        <v>87</v>
      </c>
      <c r="AY132" s="22" t="s">
        <v>423</v>
      </c>
      <c r="BE132" s="142">
        <f>IF(U132="základní",N132,0)</f>
        <v>0</v>
      </c>
      <c r="BF132" s="142">
        <f>IF(U132="snížená",N132,0)</f>
        <v>0</v>
      </c>
      <c r="BG132" s="142">
        <f>IF(U132="zákl. přenesená",N132,0)</f>
        <v>0</v>
      </c>
      <c r="BH132" s="142">
        <f>IF(U132="sníž. přenesená",N132,0)</f>
        <v>0</v>
      </c>
      <c r="BI132" s="142">
        <f>IF(U132="nulová",N132,0)</f>
        <v>0</v>
      </c>
      <c r="BJ132" s="22" t="s">
        <v>87</v>
      </c>
      <c r="BK132" s="142">
        <f>L132*K132</f>
        <v>0</v>
      </c>
    </row>
    <row r="133" s="1" customFormat="1" ht="22.32" customHeight="1">
      <c r="B133" s="46"/>
      <c r="C133" s="265" t="s">
        <v>22</v>
      </c>
      <c r="D133" s="265" t="s">
        <v>157</v>
      </c>
      <c r="E133" s="266" t="s">
        <v>22</v>
      </c>
      <c r="F133" s="267" t="s">
        <v>22</v>
      </c>
      <c r="G133" s="267"/>
      <c r="H133" s="267"/>
      <c r="I133" s="267"/>
      <c r="J133" s="268" t="s">
        <v>22</v>
      </c>
      <c r="K133" s="252"/>
      <c r="L133" s="224"/>
      <c r="M133" s="226"/>
      <c r="N133" s="226">
        <f>BK133</f>
        <v>0</v>
      </c>
      <c r="O133" s="226"/>
      <c r="P133" s="226"/>
      <c r="Q133" s="226"/>
      <c r="R133" s="48"/>
      <c r="T133" s="227" t="s">
        <v>22</v>
      </c>
      <c r="U133" s="269" t="s">
        <v>46</v>
      </c>
      <c r="V133" s="72"/>
      <c r="W133" s="72"/>
      <c r="X133" s="72"/>
      <c r="Y133" s="72"/>
      <c r="Z133" s="72"/>
      <c r="AA133" s="74"/>
      <c r="AT133" s="22" t="s">
        <v>423</v>
      </c>
      <c r="AU133" s="22" t="s">
        <v>87</v>
      </c>
      <c r="AY133" s="22" t="s">
        <v>423</v>
      </c>
      <c r="BE133" s="142">
        <f>IF(U133="základní",N133,0)</f>
        <v>0</v>
      </c>
      <c r="BF133" s="142">
        <f>IF(U133="snížená",N133,0)</f>
        <v>0</v>
      </c>
      <c r="BG133" s="142">
        <f>IF(U133="zákl. přenesená",N133,0)</f>
        <v>0</v>
      </c>
      <c r="BH133" s="142">
        <f>IF(U133="sníž. přenesená",N133,0)</f>
        <v>0</v>
      </c>
      <c r="BI133" s="142">
        <f>IF(U133="nulová",N133,0)</f>
        <v>0</v>
      </c>
      <c r="BJ133" s="22" t="s">
        <v>87</v>
      </c>
      <c r="BK133" s="142">
        <f>L133*K133</f>
        <v>0</v>
      </c>
    </row>
    <row r="134" s="1" customFormat="1" ht="6.96" customHeight="1">
      <c r="B134" s="75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7"/>
    </row>
  </sheetData>
  <sheetProtection sheet="1" formatColumns="0" formatRows="0" objects="1" scenarios="1" spinCount="10" saltValue="+LpOza6cdptpFp9659lY1dFrdqCONdccfIDndzbe7Tk3ZzJEtjNjM+2/nyWPlT25cKoklaf5Z65kptYM26qYRw==" hashValue="X5d6/mMloH/oMa37m7q/BUbac6Wb9hoQ+Es7Pw1N17c+aHYQSVOh+NVX6kAtgtlZqnhXMq4TIEP4v7r616r51w==" algorithmName="SHA-512" password="CC35"/>
  <mergeCells count="97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F125:I125"/>
    <mergeCell ref="L125:M125"/>
    <mergeCell ref="N125:Q125"/>
    <mergeCell ref="F127:I127"/>
    <mergeCell ref="L127:M127"/>
    <mergeCell ref="N127:Q127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N120:Q120"/>
    <mergeCell ref="N121:Q121"/>
    <mergeCell ref="N122:Q122"/>
    <mergeCell ref="N124:Q124"/>
    <mergeCell ref="N126:Q126"/>
    <mergeCell ref="N128:Q128"/>
    <mergeCell ref="H1:K1"/>
    <mergeCell ref="S2:AC2"/>
  </mergeCells>
  <dataValidations count="2">
    <dataValidation type="list" allowBlank="1" showInputMessage="1" showErrorMessage="1" error="Povoleny jsou hodnoty K, M." sqref="D129:D134">
      <formula1>"K, M"</formula1>
    </dataValidation>
    <dataValidation type="list" allowBlank="1" showInputMessage="1" showErrorMessage="1" error="Povoleny jsou hodnoty základní, snížená, zákl. přenesená, sníž. přenesená, nulová." sqref="U129:U134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19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Malec</dc:creator>
  <cp:lastModifiedBy>Malec</cp:lastModifiedBy>
  <dcterms:created xsi:type="dcterms:W3CDTF">2018-03-29T11:49:18Z</dcterms:created>
  <dcterms:modified xsi:type="dcterms:W3CDTF">2018-03-29T11:49:21Z</dcterms:modified>
</cp:coreProperties>
</file>